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szi\Desktop\"/>
    </mc:Choice>
  </mc:AlternateContent>
  <bookViews>
    <workbookView xWindow="0" yWindow="1170" windowWidth="28800" windowHeight="14505" tabRatio="779"/>
  </bookViews>
  <sheets>
    <sheet name="Berechnung Mitgliederbeitrag" sheetId="46" r:id="rId1"/>
    <sheet name="Basis" sheetId="48" r:id="rId2"/>
  </sheets>
  <externalReferences>
    <externalReference r:id="rId3"/>
  </externalReferences>
  <definedNames>
    <definedName name="Bezeichnung">Basis!$A$8:$A$10</definedName>
    <definedName name="_xlnm.Print_Area" localSheetId="0">'Berechnung Mitgliederbeitrag'!$B$2:$J$76</definedName>
    <definedName name="Jahre">Basis!$A$13:$A$17</definedName>
    <definedName name="Lizenz">Basis!$B$28:$B$33</definedName>
    <definedName name="Lizenzen_erfasst_aktuelle_Saison_Gesamt" localSheetId="0">#REF!</definedName>
    <definedName name="Lizenzen_erfasst_aktuelle_Saison_Gesamt">#REF!</definedName>
    <definedName name="Trainer">Basis!$A$1:$A$6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46" l="1"/>
  <c r="C50" i="46"/>
  <c r="D50" i="46" l="1"/>
  <c r="D52" i="46" s="1"/>
  <c r="J48" i="46"/>
  <c r="I50" i="46"/>
  <c r="G15" i="46"/>
  <c r="G14" i="46"/>
  <c r="H15" i="46"/>
  <c r="H14" i="46"/>
  <c r="G20" i="48"/>
  <c r="G19" i="48"/>
  <c r="E49" i="46" l="1"/>
  <c r="I15" i="46"/>
  <c r="I14" i="46"/>
  <c r="E74" i="46"/>
  <c r="E52" i="46"/>
  <c r="D48" i="46"/>
  <c r="E48" i="46" s="1"/>
  <c r="I45" i="46"/>
  <c r="I62" i="46" s="1"/>
  <c r="H36" i="46"/>
  <c r="F36" i="46"/>
  <c r="I36" i="46" s="1"/>
  <c r="H35" i="46"/>
  <c r="F35" i="46"/>
  <c r="H34" i="46"/>
  <c r="F34" i="46"/>
  <c r="H33" i="46"/>
  <c r="F33" i="46"/>
  <c r="F37" i="46" s="1"/>
  <c r="H32" i="46"/>
  <c r="F32" i="46"/>
  <c r="I21" i="46"/>
  <c r="I59" i="46" s="1"/>
  <c r="I32" i="46" l="1"/>
  <c r="I35" i="46"/>
  <c r="I34" i="46"/>
  <c r="E53" i="46"/>
  <c r="D58" i="46" s="1"/>
  <c r="D63" i="46" s="1"/>
  <c r="E67" i="46" s="1"/>
  <c r="I16" i="46"/>
  <c r="I33" i="46"/>
  <c r="I37" i="46" l="1"/>
  <c r="I61" i="46" s="1"/>
  <c r="I58" i="46"/>
  <c r="I26" i="46"/>
  <c r="I25" i="46"/>
  <c r="I24" i="46"/>
  <c r="I27" i="46"/>
  <c r="I28" i="46" l="1"/>
  <c r="I29" i="46" s="1"/>
  <c r="I60" i="46" s="1"/>
  <c r="I63" i="46" s="1"/>
  <c r="E68" i="46" s="1"/>
  <c r="E69" i="46" s="1"/>
  <c r="E73" i="46" s="1"/>
  <c r="E75" i="46" s="1"/>
</calcChain>
</file>

<file path=xl/sharedStrings.xml><?xml version="1.0" encoding="utf-8"?>
<sst xmlns="http://schemas.openxmlformats.org/spreadsheetml/2006/main" count="142" uniqueCount="119">
  <si>
    <t>pro Jahr</t>
  </si>
  <si>
    <t>PL</t>
  </si>
  <si>
    <t>NLL/ DLN</t>
  </si>
  <si>
    <t>RLL/ DLR</t>
  </si>
  <si>
    <t>JLL</t>
  </si>
  <si>
    <t>Mini U13</t>
  </si>
  <si>
    <t xml:space="preserve"> </t>
  </si>
  <si>
    <t>U15/ U16</t>
  </si>
  <si>
    <t>Entraineur A</t>
  </si>
  <si>
    <t>Entraineur B</t>
  </si>
  <si>
    <t>Entraineur C</t>
  </si>
  <si>
    <t>Entraineur T</t>
  </si>
  <si>
    <t>Pas de classification</t>
  </si>
  <si>
    <r>
      <t>Entraineur</t>
    </r>
    <r>
      <rPr>
        <sz val="11"/>
        <color theme="1"/>
        <rFont val="Calibri"/>
        <family val="2"/>
      </rPr>
      <t>·</t>
    </r>
    <r>
      <rPr>
        <i/>
        <sz val="11"/>
        <color theme="1"/>
        <rFont val="Calibri"/>
        <family val="2"/>
      </rPr>
      <t>e Chef</t>
    </r>
    <r>
      <rPr>
        <sz val="11"/>
        <color theme="1"/>
        <rFont val="Calibri"/>
        <family val="2"/>
      </rPr>
      <t>·</t>
    </r>
    <r>
      <rPr>
        <i/>
        <sz val="11"/>
        <color theme="1"/>
        <rFont val="Calibri"/>
        <family val="2"/>
      </rPr>
      <t>fe</t>
    </r>
  </si>
  <si>
    <r>
      <t>Entraineur·e assistant</t>
    </r>
    <r>
      <rPr>
        <sz val="11"/>
        <color theme="1"/>
        <rFont val="Calibri"/>
        <family val="2"/>
      </rPr>
      <t>·</t>
    </r>
    <r>
      <rPr>
        <i/>
        <sz val="11"/>
        <color theme="1"/>
        <rFont val="Calibri"/>
        <family val="2"/>
      </rPr>
      <t>e</t>
    </r>
  </si>
  <si>
    <t>Pas d'assistant·e</t>
  </si>
  <si>
    <t>4 ans</t>
  </si>
  <si>
    <t>3 ans</t>
  </si>
  <si>
    <t>2 ans</t>
  </si>
  <si>
    <t>1 an</t>
  </si>
  <si>
    <t>Type de licence</t>
  </si>
  <si>
    <t>Cours annuel (&gt; 30 semaines)</t>
  </si>
  <si>
    <t>cours semi-annuel (&lt;30 semaines)</t>
  </si>
  <si>
    <t>Calculation des cotisations des membres par équipe</t>
  </si>
  <si>
    <t>Que doit couvrir la cotisation?</t>
  </si>
  <si>
    <t>Quelles sont les sources de revenus possibles ?</t>
  </si>
  <si>
    <t>Tout coût salarial accessoire pour les entraineurs</t>
  </si>
  <si>
    <t>Frais d'administration (bureaux du club, site internet, etc.)</t>
  </si>
  <si>
    <t>Infrastructure, location de salles etc.</t>
  </si>
  <si>
    <t>Cotisations des membres</t>
  </si>
  <si>
    <t>Argent J+S</t>
  </si>
  <si>
    <t>Sponsors</t>
  </si>
  <si>
    <t>Donnateurs</t>
  </si>
  <si>
    <t>Promotion, projets de financement</t>
  </si>
  <si>
    <t>Subventions communales</t>
  </si>
  <si>
    <t>Calcul des coûts et revenus</t>
  </si>
  <si>
    <t>Qualification des entraineurs</t>
  </si>
  <si>
    <t>Entr./sem.</t>
  </si>
  <si>
    <t>h/entr.</t>
  </si>
  <si>
    <t>Fonction</t>
  </si>
  <si>
    <t>Commentaire</t>
  </si>
  <si>
    <t>Entraineur·e assistant·e</t>
  </si>
  <si>
    <t>Entraineur·e Chef·fe</t>
  </si>
  <si>
    <t>par année</t>
  </si>
  <si>
    <t>Rémunération</t>
  </si>
  <si>
    <t>Base/ h/ Saison</t>
  </si>
  <si>
    <t>Frais</t>
  </si>
  <si>
    <t>Frais - Supplément pour le coaching national, y compris la préparation</t>
  </si>
  <si>
    <t>Frais/ saison</t>
  </si>
  <si>
    <t>Honoraire/ saison</t>
  </si>
  <si>
    <t>Cotisations sociales</t>
  </si>
  <si>
    <t>Partie employeur</t>
  </si>
  <si>
    <t>AVS / AI / PC (10,30%)</t>
  </si>
  <si>
    <t>Frais de gestion AVS (env. 5% de AVS / AI / PC)</t>
  </si>
  <si>
    <t>CAF (env. 1.5%)</t>
  </si>
  <si>
    <t>AC (2,20%)</t>
  </si>
  <si>
    <t>Coûts matériel</t>
  </si>
  <si>
    <t>Ballons de volleyball</t>
  </si>
  <si>
    <t>Paires d'antennes</t>
  </si>
  <si>
    <t>Maillots avec numéro</t>
  </si>
  <si>
    <t>Par pièce</t>
  </si>
  <si>
    <t>Somme</t>
  </si>
  <si>
    <t>Facteur</t>
  </si>
  <si>
    <t>Coûts/ saison</t>
  </si>
  <si>
    <t>Amortissement</t>
  </si>
  <si>
    <t>Frais / Administration</t>
  </si>
  <si>
    <t>Frais de location de la salle</t>
  </si>
  <si>
    <t xml:space="preserve">Part des frais de club et d'association (nationaux et régionaux)    </t>
  </si>
  <si>
    <t>Autres dépenses</t>
  </si>
  <si>
    <t>Argent J+S/ année</t>
  </si>
  <si>
    <t>par entraineur</t>
  </si>
  <si>
    <t>Sem./ saison</t>
  </si>
  <si>
    <t>Cours</t>
  </si>
  <si>
    <t>équipe relève?</t>
  </si>
  <si>
    <t>Base argent J+S?</t>
  </si>
  <si>
    <t>Présence des enfants</t>
  </si>
  <si>
    <t>Revenus</t>
  </si>
  <si>
    <t>Dépenses</t>
  </si>
  <si>
    <t>Budget</t>
  </si>
  <si>
    <t>Sponsors &amp; Donnateurs</t>
  </si>
  <si>
    <t>Projets (courses des sponsors, buvette, récolte des vieux journaux,…)</t>
  </si>
  <si>
    <t>Fond du sport / communes</t>
  </si>
  <si>
    <t>Autres</t>
  </si>
  <si>
    <t>Somme/ année</t>
  </si>
  <si>
    <t>Coûts des entraineurs</t>
  </si>
  <si>
    <t>Frais du matériel</t>
  </si>
  <si>
    <t>Frais / administration</t>
  </si>
  <si>
    <t>Différence</t>
  </si>
  <si>
    <t>Nombre joueurs/joueuses</t>
  </si>
  <si>
    <t>cotisation calculée/ année</t>
  </si>
  <si>
    <t>Coût d'une licence</t>
  </si>
  <si>
    <r>
      <t>Coûts par joueur</t>
    </r>
    <r>
      <rPr>
        <b/>
        <sz val="12"/>
        <color theme="1"/>
        <rFont val="Calibri"/>
        <family val="2"/>
      </rPr>
      <t>·euse par année</t>
    </r>
  </si>
  <si>
    <t>Calcul du financement par les cotisations des membres</t>
  </si>
  <si>
    <t>Instructions : Pour calculer la cotisation couvrant les coûts, remplissez les cellules grises avec les données effectives.</t>
  </si>
  <si>
    <t>Rémunération pour les entrainements, coaching régional, la préparation et le suivi</t>
  </si>
  <si>
    <t>Indemnités/frais des entraineurs</t>
  </si>
  <si>
    <t>Matériel (ballons, maillots, etc.)</t>
  </si>
  <si>
    <t>Frais de la fédération (inscriptions, cotisations du club, etc.)</t>
  </si>
  <si>
    <t>LAA (15%)</t>
  </si>
  <si>
    <t>Sockelbeitrag</t>
  </si>
  <si>
    <t>Grundbeitrag</t>
  </si>
  <si>
    <t>Abfrage</t>
  </si>
  <si>
    <t>Anzahl Trainer</t>
  </si>
  <si>
    <t>Jahreskurs</t>
  </si>
  <si>
    <t>Halbjahreskurs</t>
  </si>
  <si>
    <t>Anzahl Werttkämpfe</t>
  </si>
  <si>
    <t>4-9</t>
  </si>
  <si>
    <t>10-15</t>
  </si>
  <si>
    <t>&gt;16</t>
  </si>
  <si>
    <t>2-4</t>
  </si>
  <si>
    <t>5-7</t>
  </si>
  <si>
    <t>&gt;8</t>
  </si>
  <si>
    <t>Total</t>
  </si>
  <si>
    <t>Montant base entraineur J+S</t>
  </si>
  <si>
    <t>Heures-participants (Enfants * Activités* Présence * Heures)</t>
  </si>
  <si>
    <t>Semaines/ Saison</t>
  </si>
  <si>
    <t>Nombre de compétitions</t>
  </si>
  <si>
    <t>Nombre de moniteurs J+S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</si>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</sst>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"/>
    <numFmt numFmtId="165" formatCode="&quot;alle&quot;\ #\ &quot;Jahre neu&quot;"/>
    <numFmt numFmtId="166" formatCode="_ &quot;CHF&quot;\ * #,##0_ ;_ &quot;CHF&quot;\ * \-#,##0_ ;_ &quot;CHF&quot;\ * &quot;-&quot;??_ ;_ @_ "/>
    <numFmt numFmtId="167" formatCode="#,##0.0_ ;\-#,##0.0\ "/>
    <numFmt numFmtId="168" formatCode="_ &quot;CHF&quot;\ * #,##0.0_ ;_ &quot;CHF&quot;\ * \-#,##0.0_ ;_ &quot;CHF&quot;\ * &quot;-&quot;?_ ;_ @_ "/>
    <numFmt numFmtId="169" formatCode="_ &quot;CHF&quot;\ * #,##0_ ;_ &quot;CHF&quot;\ * \-#,##0_ ;_ &quot;CHF&quot;\ * &quot;-&quot;?_ ;_ @_ "/>
    <numFmt numFmtId="170" formatCode="_ &quot;CHF&quot;\ * #,##0.0_ ;_ &quot;CHF&quot;\ * \-#,##0.0_ ;_ &quot;CHF&quot;\ * &quot;-&quot;??_ ;_ @_ "/>
  </numFmts>
  <fonts count="40" x14ac:knownFonts="1">
    <font>
      <sz val="10"/>
      <name val="MS Sans Serif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33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MS Sans Serif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name val="Calibri"/>
      <family val="2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9" fontId="19" fillId="0" borderId="0" applyFont="0" applyFill="0" applyBorder="0" applyAlignment="0" applyProtection="0"/>
    <xf numFmtId="0" fontId="7" fillId="0" borderId="0"/>
    <xf numFmtId="43" fontId="24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horizontal="center"/>
    </xf>
    <xf numFmtId="166" fontId="0" fillId="0" borderId="0" xfId="11" applyNumberFormat="1" applyFont="1"/>
    <xf numFmtId="0" fontId="30" fillId="0" borderId="12" xfId="6" applyFont="1" applyBorder="1" applyAlignment="1">
      <alignment horizontal="center"/>
    </xf>
    <xf numFmtId="167" fontId="0" fillId="0" borderId="0" xfId="11" applyNumberFormat="1" applyFont="1" applyAlignment="1">
      <alignment horizontal="center"/>
    </xf>
    <xf numFmtId="167" fontId="0" fillId="0" borderId="0" xfId="11" applyNumberFormat="1" applyFont="1" applyFill="1" applyBorder="1" applyAlignment="1">
      <alignment horizontal="center"/>
    </xf>
    <xf numFmtId="0" fontId="14" fillId="0" borderId="0" xfId="6" applyFont="1" applyAlignment="1" applyProtection="1">
      <alignment horizontal="left" vertical="center"/>
      <protection hidden="1"/>
    </xf>
    <xf numFmtId="0" fontId="14" fillId="0" borderId="0" xfId="6" applyFont="1" applyProtection="1">
      <protection hidden="1"/>
    </xf>
    <xf numFmtId="0" fontId="6" fillId="0" borderId="0" xfId="6" applyFont="1" applyProtection="1">
      <protection hidden="1"/>
    </xf>
    <xf numFmtId="44" fontId="6" fillId="0" borderId="0" xfId="6" applyNumberFormat="1" applyFont="1" applyProtection="1">
      <protection hidden="1"/>
    </xf>
    <xf numFmtId="44" fontId="6" fillId="0" borderId="0" xfId="6" applyNumberFormat="1" applyFont="1" applyAlignment="1" applyProtection="1">
      <alignment horizontal="center"/>
      <protection hidden="1"/>
    </xf>
    <xf numFmtId="0" fontId="6" fillId="0" borderId="0" xfId="6" applyFont="1" applyBorder="1" applyProtection="1">
      <protection hidden="1"/>
    </xf>
    <xf numFmtId="44" fontId="6" fillId="0" borderId="0" xfId="6" applyNumberFormat="1" applyFont="1" applyBorder="1" applyAlignment="1" applyProtection="1">
      <alignment horizontal="center"/>
      <protection hidden="1"/>
    </xf>
    <xf numFmtId="0" fontId="6" fillId="0" borderId="4" xfId="6" applyFont="1" applyBorder="1" applyAlignment="1" applyProtection="1">
      <alignment vertical="center"/>
      <protection hidden="1"/>
    </xf>
    <xf numFmtId="0" fontId="20" fillId="0" borderId="25" xfId="6" applyFont="1" applyBorder="1" applyAlignment="1" applyProtection="1">
      <protection hidden="1"/>
    </xf>
    <xf numFmtId="0" fontId="20" fillId="0" borderId="22" xfId="6" applyFont="1" applyBorder="1" applyAlignment="1" applyProtection="1">
      <protection hidden="1"/>
    </xf>
    <xf numFmtId="0" fontId="6" fillId="0" borderId="6" xfId="6" applyFont="1" applyBorder="1" applyAlignment="1" applyProtection="1">
      <alignment vertical="center"/>
      <protection hidden="1"/>
    </xf>
    <xf numFmtId="0" fontId="20" fillId="0" borderId="0" xfId="6" applyFont="1" applyFill="1" applyBorder="1" applyProtection="1">
      <protection hidden="1"/>
    </xf>
    <xf numFmtId="0" fontId="21" fillId="0" borderId="0" xfId="6" applyFont="1" applyProtection="1">
      <protection hidden="1"/>
    </xf>
    <xf numFmtId="0" fontId="22" fillId="0" borderId="0" xfId="6" applyFont="1" applyFill="1" applyBorder="1" applyProtection="1">
      <protection hidden="1"/>
    </xf>
    <xf numFmtId="44" fontId="6" fillId="6" borderId="0" xfId="6" applyNumberFormat="1" applyFont="1" applyFill="1" applyBorder="1" applyProtection="1">
      <protection hidden="1"/>
    </xf>
    <xf numFmtId="44" fontId="21" fillId="6" borderId="0" xfId="6" applyNumberFormat="1" applyFont="1" applyFill="1" applyBorder="1" applyProtection="1">
      <protection hidden="1"/>
    </xf>
    <xf numFmtId="0" fontId="21" fillId="0" borderId="0" xfId="6" applyFont="1" applyBorder="1" applyProtection="1">
      <protection hidden="1"/>
    </xf>
    <xf numFmtId="0" fontId="13" fillId="7" borderId="16" xfId="6" applyFont="1" applyFill="1" applyBorder="1" applyAlignment="1" applyProtection="1">
      <alignment horizontal="center"/>
      <protection hidden="1"/>
    </xf>
    <xf numFmtId="44" fontId="13" fillId="7" borderId="16" xfId="6" applyNumberFormat="1" applyFont="1" applyFill="1" applyBorder="1" applyAlignment="1" applyProtection="1">
      <alignment horizontal="center"/>
      <protection hidden="1"/>
    </xf>
    <xf numFmtId="0" fontId="13" fillId="7" borderId="25" xfId="6" applyFont="1" applyFill="1" applyBorder="1" applyAlignment="1" applyProtection="1">
      <alignment horizontal="center"/>
      <protection hidden="1"/>
    </xf>
    <xf numFmtId="0" fontId="13" fillId="0" borderId="0" xfId="6" applyFont="1" applyAlignment="1" applyProtection="1">
      <alignment horizontal="center"/>
      <protection hidden="1"/>
    </xf>
    <xf numFmtId="0" fontId="29" fillId="4" borderId="18" xfId="6" applyFont="1" applyFill="1" applyBorder="1" applyAlignment="1" applyProtection="1">
      <alignment horizontal="center" vertical="center"/>
      <protection locked="0" hidden="1"/>
    </xf>
    <xf numFmtId="166" fontId="6" fillId="0" borderId="12" xfId="10" applyNumberFormat="1" applyFont="1" applyBorder="1" applyAlignment="1" applyProtection="1">
      <alignment horizontal="center"/>
      <protection hidden="1"/>
    </xf>
    <xf numFmtId="0" fontId="29" fillId="4" borderId="26" xfId="6" applyFont="1" applyFill="1" applyBorder="1" applyAlignment="1" applyProtection="1">
      <alignment horizontal="center" vertical="center"/>
      <protection locked="0" hidden="1"/>
    </xf>
    <xf numFmtId="166" fontId="6" fillId="0" borderId="17" xfId="10" applyNumberFormat="1" applyFont="1" applyBorder="1" applyAlignment="1" applyProtection="1">
      <alignment horizontal="center"/>
      <protection hidden="1"/>
    </xf>
    <xf numFmtId="0" fontId="29" fillId="0" borderId="32" xfId="6" applyFont="1" applyBorder="1" applyAlignment="1" applyProtection="1">
      <alignment horizontal="center" vertical="center"/>
      <protection hidden="1"/>
    </xf>
    <xf numFmtId="164" fontId="20" fillId="0" borderId="2" xfId="6" applyNumberFormat="1" applyFont="1" applyBorder="1" applyAlignment="1" applyProtection="1">
      <alignment horizontal="center"/>
      <protection hidden="1"/>
    </xf>
    <xf numFmtId="1" fontId="16" fillId="0" borderId="2" xfId="6" applyNumberFormat="1" applyFont="1" applyBorder="1" applyAlignment="1" applyProtection="1">
      <alignment horizontal="center"/>
      <protection hidden="1"/>
    </xf>
    <xf numFmtId="44" fontId="20" fillId="0" borderId="2" xfId="6" applyNumberFormat="1" applyFont="1" applyBorder="1" applyAlignment="1" applyProtection="1">
      <alignment horizontal="center"/>
      <protection hidden="1"/>
    </xf>
    <xf numFmtId="0" fontId="13" fillId="0" borderId="28" xfId="6" applyFont="1" applyBorder="1" applyAlignment="1" applyProtection="1">
      <alignment horizontal="right"/>
      <protection hidden="1"/>
    </xf>
    <xf numFmtId="166" fontId="13" fillId="0" borderId="36" xfId="6" applyNumberFormat="1" applyFont="1" applyBorder="1" applyAlignment="1" applyProtection="1">
      <alignment horizontal="center"/>
      <protection hidden="1"/>
    </xf>
    <xf numFmtId="0" fontId="13" fillId="0" borderId="41" xfId="6" applyFont="1" applyBorder="1" applyProtection="1">
      <protection hidden="1"/>
    </xf>
    <xf numFmtId="164" fontId="3" fillId="0" borderId="1" xfId="6" applyNumberFormat="1" applyFont="1" applyBorder="1" applyAlignment="1" applyProtection="1">
      <alignment horizontal="center"/>
      <protection hidden="1"/>
    </xf>
    <xf numFmtId="164" fontId="3" fillId="0" borderId="0" xfId="6" applyNumberFormat="1" applyFont="1" applyBorder="1" applyAlignment="1" applyProtection="1">
      <alignment horizontal="center"/>
      <protection hidden="1"/>
    </xf>
    <xf numFmtId="1" fontId="13" fillId="0" borderId="0" xfId="6" applyNumberFormat="1" applyFont="1" applyBorder="1" applyAlignment="1" applyProtection="1">
      <alignment horizontal="center"/>
      <protection hidden="1"/>
    </xf>
    <xf numFmtId="44" fontId="3" fillId="0" borderId="0" xfId="6" applyNumberFormat="1" applyFont="1" applyBorder="1" applyAlignment="1" applyProtection="1">
      <alignment horizontal="center"/>
      <protection hidden="1"/>
    </xf>
    <xf numFmtId="0" fontId="13" fillId="0" borderId="0" xfId="6" applyFont="1" applyBorder="1" applyProtection="1">
      <protection hidden="1"/>
    </xf>
    <xf numFmtId="166" fontId="13" fillId="0" borderId="0" xfId="6" applyNumberFormat="1" applyFont="1" applyBorder="1" applyProtection="1">
      <protection hidden="1"/>
    </xf>
    <xf numFmtId="0" fontId="6" fillId="0" borderId="5" xfId="6" applyFont="1" applyBorder="1" applyProtection="1">
      <protection hidden="1"/>
    </xf>
    <xf numFmtId="0" fontId="14" fillId="4" borderId="18" xfId="6" applyFont="1" applyFill="1" applyBorder="1" applyAlignment="1" applyProtection="1">
      <alignment horizontal="left" vertical="center"/>
      <protection locked="0" hidden="1"/>
    </xf>
    <xf numFmtId="0" fontId="29" fillId="0" borderId="4" xfId="6" applyFont="1" applyBorder="1" applyAlignment="1" applyProtection="1">
      <alignment horizontal="center" vertical="center"/>
      <protection hidden="1"/>
    </xf>
    <xf numFmtId="164" fontId="20" fillId="0" borderId="0" xfId="6" applyNumberFormat="1" applyFont="1" applyBorder="1" applyAlignment="1" applyProtection="1">
      <alignment horizontal="center"/>
      <protection hidden="1"/>
    </xf>
    <xf numFmtId="1" fontId="16" fillId="0" borderId="0" xfId="6" applyNumberFormat="1" applyFont="1" applyBorder="1" applyAlignment="1" applyProtection="1">
      <alignment horizontal="center"/>
      <protection hidden="1"/>
    </xf>
    <xf numFmtId="44" fontId="20" fillId="0" borderId="0" xfId="6" applyNumberFormat="1" applyFont="1" applyBorder="1" applyAlignment="1" applyProtection="1">
      <alignment horizontal="center"/>
      <protection hidden="1"/>
    </xf>
    <xf numFmtId="0" fontId="13" fillId="0" borderId="0" xfId="6" applyFont="1" applyBorder="1" applyAlignment="1" applyProtection="1">
      <alignment horizontal="right"/>
      <protection hidden="1"/>
    </xf>
    <xf numFmtId="0" fontId="13" fillId="0" borderId="5" xfId="6" applyFont="1" applyBorder="1" applyProtection="1">
      <protection hidden="1"/>
    </xf>
    <xf numFmtId="0" fontId="13" fillId="7" borderId="12" xfId="6" applyFont="1" applyFill="1" applyBorder="1" applyAlignment="1" applyProtection="1">
      <alignment horizontal="center"/>
      <protection hidden="1"/>
    </xf>
    <xf numFmtId="0" fontId="6" fillId="7" borderId="22" xfId="6" applyFont="1" applyFill="1" applyBorder="1" applyProtection="1">
      <protection hidden="1"/>
    </xf>
    <xf numFmtId="0" fontId="17" fillId="6" borderId="32" xfId="6" applyFont="1" applyFill="1" applyBorder="1" applyAlignment="1" applyProtection="1">
      <alignment horizontal="left" vertical="center"/>
      <protection hidden="1"/>
    </xf>
    <xf numFmtId="0" fontId="14" fillId="6" borderId="28" xfId="6" applyFont="1" applyFill="1" applyBorder="1" applyProtection="1">
      <protection hidden="1"/>
    </xf>
    <xf numFmtId="9" fontId="6" fillId="0" borderId="22" xfId="8" applyFont="1" applyBorder="1" applyAlignment="1" applyProtection="1">
      <alignment horizontal="left"/>
      <protection hidden="1"/>
    </xf>
    <xf numFmtId="0" fontId="17" fillId="6" borderId="4" xfId="6" applyFont="1" applyFill="1" applyBorder="1" applyAlignment="1" applyProtection="1">
      <alignment horizontal="left" vertical="center"/>
      <protection hidden="1"/>
    </xf>
    <xf numFmtId="0" fontId="14" fillId="6" borderId="10" xfId="6" applyFont="1" applyFill="1" applyBorder="1" applyProtection="1">
      <protection hidden="1"/>
    </xf>
    <xf numFmtId="0" fontId="14" fillId="6" borderId="0" xfId="6" applyFont="1" applyFill="1" applyBorder="1" applyProtection="1">
      <protection hidden="1"/>
    </xf>
    <xf numFmtId="44" fontId="14" fillId="0" borderId="0" xfId="6" applyNumberFormat="1" applyFont="1" applyBorder="1" applyProtection="1">
      <protection hidden="1"/>
    </xf>
    <xf numFmtId="166" fontId="13" fillId="0" borderId="5" xfId="6" applyNumberFormat="1" applyFont="1" applyBorder="1" applyAlignment="1" applyProtection="1">
      <alignment horizontal="center"/>
      <protection hidden="1"/>
    </xf>
    <xf numFmtId="0" fontId="15" fillId="5" borderId="18" xfId="6" applyFont="1" applyFill="1" applyBorder="1" applyAlignment="1" applyProtection="1">
      <alignment horizontal="center" vertical="center"/>
      <protection locked="0" hidden="1"/>
    </xf>
    <xf numFmtId="170" fontId="15" fillId="5" borderId="12" xfId="6" applyNumberFormat="1" applyFont="1" applyFill="1" applyBorder="1" applyAlignment="1" applyProtection="1">
      <alignment horizontal="center"/>
      <protection locked="0" hidden="1"/>
    </xf>
    <xf numFmtId="166" fontId="20" fillId="0" borderId="12" xfId="6" applyNumberFormat="1" applyFont="1" applyFill="1" applyBorder="1" applyAlignment="1" applyProtection="1">
      <alignment horizontal="center"/>
      <protection hidden="1"/>
    </xf>
    <xf numFmtId="165" fontId="20" fillId="5" borderId="12" xfId="6" applyNumberFormat="1" applyFont="1" applyFill="1" applyBorder="1" applyAlignment="1" applyProtection="1">
      <alignment horizontal="center"/>
      <protection locked="0" hidden="1"/>
    </xf>
    <xf numFmtId="0" fontId="20" fillId="0" borderId="12" xfId="6" applyFont="1" applyBorder="1" applyAlignment="1" applyProtection="1">
      <alignment horizontal="center"/>
      <protection hidden="1"/>
    </xf>
    <xf numFmtId="166" fontId="20" fillId="0" borderId="12" xfId="6" applyNumberFormat="1" applyFont="1" applyBorder="1" applyAlignment="1" applyProtection="1">
      <alignment horizontal="center"/>
      <protection hidden="1"/>
    </xf>
    <xf numFmtId="0" fontId="20" fillId="0" borderId="0" xfId="6" applyFont="1" applyProtection="1">
      <protection hidden="1"/>
    </xf>
    <xf numFmtId="166" fontId="20" fillId="0" borderId="17" xfId="6" applyNumberFormat="1" applyFont="1" applyFill="1" applyBorder="1" applyAlignment="1" applyProtection="1">
      <alignment horizontal="center"/>
      <protection hidden="1"/>
    </xf>
    <xf numFmtId="166" fontId="20" fillId="0" borderId="17" xfId="6" applyNumberFormat="1" applyFont="1" applyBorder="1" applyAlignment="1" applyProtection="1">
      <alignment horizontal="center"/>
      <protection hidden="1"/>
    </xf>
    <xf numFmtId="0" fontId="6" fillId="0" borderId="4" xfId="6" applyFont="1" applyBorder="1" applyAlignment="1" applyProtection="1">
      <alignment horizontal="left" vertical="center"/>
      <protection hidden="1"/>
    </xf>
    <xf numFmtId="0" fontId="14" fillId="0" borderId="0" xfId="6" applyFont="1" applyBorder="1" applyProtection="1">
      <protection hidden="1"/>
    </xf>
    <xf numFmtId="166" fontId="20" fillId="0" borderId="1" xfId="6" applyNumberFormat="1" applyFont="1" applyBorder="1" applyAlignment="1" applyProtection="1">
      <alignment horizontal="center"/>
      <protection hidden="1"/>
    </xf>
    <xf numFmtId="164" fontId="16" fillId="0" borderId="0" xfId="6" applyNumberFormat="1" applyFont="1" applyBorder="1" applyProtection="1">
      <protection hidden="1"/>
    </xf>
    <xf numFmtId="44" fontId="20" fillId="0" borderId="0" xfId="6" applyNumberFormat="1" applyFont="1" applyBorder="1" applyProtection="1">
      <protection hidden="1"/>
    </xf>
    <xf numFmtId="44" fontId="13" fillId="0" borderId="0" xfId="6" applyNumberFormat="1" applyFont="1" applyBorder="1" applyAlignment="1" applyProtection="1">
      <alignment horizontal="center"/>
      <protection hidden="1"/>
    </xf>
    <xf numFmtId="166" fontId="16" fillId="5" borderId="16" xfId="6" applyNumberFormat="1" applyFont="1" applyFill="1" applyBorder="1" applyAlignment="1" applyProtection="1">
      <alignment horizontal="center"/>
      <protection locked="0" hidden="1"/>
    </xf>
    <xf numFmtId="0" fontId="6" fillId="6" borderId="5" xfId="6" applyFont="1" applyFill="1" applyBorder="1" applyProtection="1">
      <protection hidden="1"/>
    </xf>
    <xf numFmtId="166" fontId="16" fillId="5" borderId="12" xfId="6" applyNumberFormat="1" applyFont="1" applyFill="1" applyBorder="1" applyAlignment="1" applyProtection="1">
      <alignment horizontal="center"/>
      <protection locked="0" hidden="1"/>
    </xf>
    <xf numFmtId="44" fontId="6" fillId="0" borderId="0" xfId="6" applyNumberFormat="1" applyFont="1" applyBorder="1" applyProtection="1">
      <protection hidden="1"/>
    </xf>
    <xf numFmtId="0" fontId="20" fillId="0" borderId="0" xfId="6" applyFont="1" applyBorder="1" applyAlignment="1" applyProtection="1">
      <alignment horizontal="left"/>
      <protection hidden="1"/>
    </xf>
    <xf numFmtId="44" fontId="16" fillId="0" borderId="0" xfId="6" applyNumberFormat="1" applyFont="1" applyBorder="1" applyAlignment="1" applyProtection="1">
      <alignment horizontal="center"/>
      <protection hidden="1"/>
    </xf>
    <xf numFmtId="0" fontId="13" fillId="7" borderId="12" xfId="6" applyFont="1" applyFill="1" applyBorder="1" applyProtection="1">
      <protection hidden="1"/>
    </xf>
    <xf numFmtId="44" fontId="13" fillId="7" borderId="22" xfId="6" applyNumberFormat="1" applyFont="1" applyFill="1" applyBorder="1" applyAlignment="1" applyProtection="1">
      <alignment horizontal="center"/>
      <protection hidden="1"/>
    </xf>
    <xf numFmtId="0" fontId="13" fillId="0" borderId="18" xfId="6" applyFont="1" applyBorder="1" applyAlignment="1" applyProtection="1">
      <alignment horizontal="center"/>
      <protection hidden="1"/>
    </xf>
    <xf numFmtId="166" fontId="20" fillId="0" borderId="13" xfId="6" applyNumberFormat="1" applyFont="1" applyFill="1" applyBorder="1" applyAlignment="1" applyProtection="1">
      <alignment horizontal="center"/>
      <protection hidden="1"/>
    </xf>
    <xf numFmtId="166" fontId="20" fillId="0" borderId="30" xfId="6" applyNumberFormat="1" applyFont="1" applyFill="1" applyBorder="1" applyAlignment="1" applyProtection="1">
      <alignment horizontal="center"/>
      <protection hidden="1"/>
    </xf>
    <xf numFmtId="0" fontId="20" fillId="0" borderId="22" xfId="6" applyFont="1" applyBorder="1" applyAlignment="1" applyProtection="1">
      <alignment horizontal="left"/>
      <protection hidden="1"/>
    </xf>
    <xf numFmtId="0" fontId="14" fillId="4" borderId="18" xfId="6" applyFont="1" applyFill="1" applyBorder="1" applyAlignment="1" applyProtection="1">
      <alignment horizontal="center" vertical="center"/>
      <protection locked="0" hidden="1"/>
    </xf>
    <xf numFmtId="0" fontId="20" fillId="0" borderId="13" xfId="6" applyFont="1" applyBorder="1" applyAlignment="1" applyProtection="1">
      <alignment horizontal="left"/>
      <protection hidden="1"/>
    </xf>
    <xf numFmtId="44" fontId="6" fillId="0" borderId="14" xfId="6" applyNumberFormat="1" applyFont="1" applyBorder="1" applyProtection="1">
      <protection hidden="1"/>
    </xf>
    <xf numFmtId="0" fontId="14" fillId="0" borderId="4" xfId="6" applyFont="1" applyBorder="1" applyAlignment="1" applyProtection="1">
      <alignment horizontal="left" vertical="center"/>
      <protection hidden="1"/>
    </xf>
    <xf numFmtId="0" fontId="6" fillId="0" borderId="12" xfId="6" applyFont="1" applyBorder="1" applyAlignment="1" applyProtection="1">
      <protection hidden="1"/>
    </xf>
    <xf numFmtId="9" fontId="16" fillId="5" borderId="13" xfId="8" applyFont="1" applyFill="1" applyBorder="1" applyAlignment="1" applyProtection="1">
      <alignment horizontal="center"/>
      <protection locked="0" hidden="1"/>
    </xf>
    <xf numFmtId="168" fontId="6" fillId="0" borderId="12" xfId="6" applyNumberFormat="1" applyFont="1" applyBorder="1" applyAlignment="1" applyProtection="1">
      <protection hidden="1"/>
    </xf>
    <xf numFmtId="168" fontId="6" fillId="0" borderId="0" xfId="6" applyNumberFormat="1" applyFont="1" applyBorder="1" applyAlignment="1" applyProtection="1">
      <protection hidden="1"/>
    </xf>
    <xf numFmtId="169" fontId="6" fillId="0" borderId="35" xfId="6" applyNumberFormat="1" applyFont="1" applyBorder="1" applyProtection="1">
      <protection hidden="1"/>
    </xf>
    <xf numFmtId="166" fontId="13" fillId="0" borderId="34" xfId="6" applyNumberFormat="1" applyFont="1" applyBorder="1" applyAlignment="1" applyProtection="1">
      <alignment horizontal="center"/>
      <protection hidden="1"/>
    </xf>
    <xf numFmtId="44" fontId="6" fillId="0" borderId="4" xfId="6" applyNumberFormat="1" applyFont="1" applyFill="1" applyBorder="1" applyAlignment="1" applyProtection="1">
      <protection hidden="1"/>
    </xf>
    <xf numFmtId="0" fontId="16" fillId="0" borderId="16" xfId="6" applyFont="1" applyFill="1" applyBorder="1" applyAlignment="1" applyProtection="1">
      <alignment horizontal="left" vertical="center"/>
      <protection hidden="1"/>
    </xf>
    <xf numFmtId="166" fontId="6" fillId="0" borderId="16" xfId="6" applyNumberFormat="1" applyFont="1" applyFill="1" applyBorder="1" applyAlignment="1" applyProtection="1">
      <alignment horizontal="center"/>
      <protection hidden="1"/>
    </xf>
    <xf numFmtId="44" fontId="6" fillId="0" borderId="0" xfId="6" applyNumberFormat="1" applyFont="1" applyFill="1" applyBorder="1" applyAlignment="1" applyProtection="1">
      <protection hidden="1"/>
    </xf>
    <xf numFmtId="44" fontId="6" fillId="0" borderId="5" xfId="6" applyNumberFormat="1" applyFont="1" applyFill="1" applyBorder="1" applyAlignment="1" applyProtection="1">
      <protection hidden="1"/>
    </xf>
    <xf numFmtId="0" fontId="16" fillId="2" borderId="12" xfId="6" applyFont="1" applyFill="1" applyBorder="1" applyAlignment="1" applyProtection="1">
      <alignment horizontal="left" vertical="center"/>
      <protection locked="0" hidden="1"/>
    </xf>
    <xf numFmtId="166" fontId="6" fillId="8" borderId="12" xfId="6" applyNumberFormat="1" applyFont="1" applyFill="1" applyBorder="1" applyAlignment="1" applyProtection="1">
      <alignment horizontal="center"/>
      <protection locked="0" hidden="1"/>
    </xf>
    <xf numFmtId="166" fontId="6" fillId="0" borderId="12" xfId="6" applyNumberFormat="1" applyFont="1" applyFill="1" applyBorder="1" applyAlignment="1" applyProtection="1">
      <alignment horizontal="center"/>
      <protection hidden="1"/>
    </xf>
    <xf numFmtId="0" fontId="16" fillId="0" borderId="13" xfId="6" applyFont="1" applyFill="1" applyBorder="1" applyAlignment="1" applyProtection="1">
      <alignment horizontal="left"/>
      <protection hidden="1"/>
    </xf>
    <xf numFmtId="0" fontId="16" fillId="0" borderId="14" xfId="6" applyFont="1" applyFill="1" applyBorder="1" applyAlignment="1" applyProtection="1">
      <alignment horizontal="left"/>
      <protection hidden="1"/>
    </xf>
    <xf numFmtId="0" fontId="16" fillId="0" borderId="15" xfId="6" applyFont="1" applyFill="1" applyBorder="1" applyAlignment="1" applyProtection="1">
      <alignment horizontal="left"/>
      <protection hidden="1"/>
    </xf>
    <xf numFmtId="0" fontId="13" fillId="2" borderId="12" xfId="6" applyFont="1" applyFill="1" applyBorder="1" applyAlignment="1" applyProtection="1">
      <alignment horizontal="left" vertical="center"/>
      <protection locked="0" hidden="1"/>
    </xf>
    <xf numFmtId="166" fontId="6" fillId="0" borderId="17" xfId="6" applyNumberFormat="1" applyFont="1" applyFill="1" applyBorder="1" applyAlignment="1" applyProtection="1">
      <alignment horizontal="center"/>
      <protection hidden="1"/>
    </xf>
    <xf numFmtId="0" fontId="23" fillId="0" borderId="0" xfId="6" applyFont="1" applyFill="1" applyBorder="1" applyAlignment="1" applyProtection="1">
      <alignment horizontal="right" vertical="center"/>
      <protection hidden="1"/>
    </xf>
    <xf numFmtId="166" fontId="32" fillId="0" borderId="34" xfId="6" applyNumberFormat="1" applyFont="1" applyFill="1" applyBorder="1" applyAlignment="1" applyProtection="1">
      <protection hidden="1"/>
    </xf>
    <xf numFmtId="0" fontId="26" fillId="0" borderId="0" xfId="6" applyFont="1" applyBorder="1" applyAlignment="1" applyProtection="1">
      <alignment vertical="center"/>
      <protection hidden="1"/>
    </xf>
    <xf numFmtId="0" fontId="26" fillId="0" borderId="5" xfId="6" applyFont="1" applyBorder="1" applyAlignment="1" applyProtection="1">
      <alignment vertical="center"/>
      <protection hidden="1"/>
    </xf>
    <xf numFmtId="0" fontId="26" fillId="0" borderId="4" xfId="6" applyFont="1" applyBorder="1" applyAlignment="1" applyProtection="1">
      <alignment horizontal="left" vertical="center"/>
      <protection hidden="1"/>
    </xf>
    <xf numFmtId="44" fontId="26" fillId="0" borderId="9" xfId="6" applyNumberFormat="1" applyFont="1" applyBorder="1" applyAlignment="1" applyProtection="1">
      <alignment horizontal="right" vertical="center"/>
      <protection hidden="1"/>
    </xf>
    <xf numFmtId="0" fontId="26" fillId="0" borderId="0" xfId="6" applyFont="1" applyAlignment="1" applyProtection="1">
      <alignment vertical="center"/>
      <protection hidden="1"/>
    </xf>
    <xf numFmtId="44" fontId="26" fillId="0" borderId="13" xfId="6" applyNumberFormat="1" applyFont="1" applyBorder="1" applyAlignment="1" applyProtection="1">
      <alignment horizontal="right" vertical="center"/>
      <protection hidden="1"/>
    </xf>
    <xf numFmtId="166" fontId="5" fillId="0" borderId="17" xfId="6" applyNumberFormat="1" applyFont="1" applyBorder="1" applyAlignment="1" applyProtection="1">
      <alignment horizontal="center" vertical="center"/>
      <protection hidden="1"/>
    </xf>
    <xf numFmtId="44" fontId="28" fillId="0" borderId="2" xfId="6" applyNumberFormat="1" applyFont="1" applyBorder="1" applyAlignment="1" applyProtection="1">
      <alignment horizontal="right" vertical="center"/>
      <protection hidden="1"/>
    </xf>
    <xf numFmtId="166" fontId="28" fillId="0" borderId="40" xfId="6" applyNumberFormat="1" applyFont="1" applyFill="1" applyBorder="1" applyAlignment="1" applyProtection="1">
      <protection hidden="1"/>
    </xf>
    <xf numFmtId="44" fontId="26" fillId="0" borderId="0" xfId="6" applyNumberFormat="1" applyFont="1" applyBorder="1" applyAlignment="1" applyProtection="1">
      <alignment vertical="center"/>
      <protection hidden="1"/>
    </xf>
    <xf numFmtId="0" fontId="27" fillId="0" borderId="0" xfId="6" applyFont="1" applyBorder="1" applyAlignment="1" applyProtection="1">
      <alignment vertical="center"/>
      <protection hidden="1"/>
    </xf>
    <xf numFmtId="0" fontId="25" fillId="0" borderId="5" xfId="6" applyFont="1" applyBorder="1" applyAlignment="1" applyProtection="1">
      <alignment horizontal="right" vertical="center"/>
      <protection hidden="1"/>
    </xf>
    <xf numFmtId="0" fontId="27" fillId="4" borderId="27" xfId="6" applyFont="1" applyFill="1" applyBorder="1" applyAlignment="1" applyProtection="1">
      <alignment horizontal="center" vertical="center"/>
      <protection locked="0" hidden="1"/>
    </xf>
    <xf numFmtId="166" fontId="25" fillId="3" borderId="38" xfId="6" applyNumberFormat="1" applyFont="1" applyFill="1" applyBorder="1" applyAlignment="1" applyProtection="1">
      <alignment horizontal="center" vertical="center"/>
      <protection hidden="1"/>
    </xf>
    <xf numFmtId="0" fontId="25" fillId="0" borderId="7" xfId="6" applyFont="1" applyBorder="1" applyAlignment="1" applyProtection="1">
      <alignment horizontal="center" vertical="center"/>
      <protection hidden="1"/>
    </xf>
    <xf numFmtId="166" fontId="26" fillId="6" borderId="16" xfId="6" applyNumberFormat="1" applyFont="1" applyFill="1" applyBorder="1" applyAlignment="1" applyProtection="1">
      <alignment horizontal="left" vertical="center"/>
      <protection hidden="1"/>
    </xf>
    <xf numFmtId="0" fontId="4" fillId="4" borderId="27" xfId="6" applyFont="1" applyFill="1" applyBorder="1" applyAlignment="1" applyProtection="1">
      <alignment horizontal="center" vertical="center"/>
      <protection locked="0" hidden="1"/>
    </xf>
    <xf numFmtId="0" fontId="14" fillId="0" borderId="6" xfId="6" applyFont="1" applyBorder="1" applyAlignment="1" applyProtection="1">
      <alignment horizontal="left" vertical="center"/>
      <protection hidden="1"/>
    </xf>
    <xf numFmtId="0" fontId="14" fillId="0" borderId="7" xfId="6" applyFont="1" applyBorder="1" applyProtection="1">
      <protection hidden="1"/>
    </xf>
    <xf numFmtId="0" fontId="6" fillId="0" borderId="7" xfId="6" applyFont="1" applyBorder="1" applyProtection="1">
      <protection hidden="1"/>
    </xf>
    <xf numFmtId="44" fontId="6" fillId="0" borderId="7" xfId="6" applyNumberFormat="1" applyFont="1" applyBorder="1" applyProtection="1">
      <protection hidden="1"/>
    </xf>
    <xf numFmtId="44" fontId="6" fillId="0" borderId="7" xfId="6" applyNumberFormat="1" applyFont="1" applyBorder="1" applyAlignment="1" applyProtection="1">
      <alignment horizontal="center"/>
      <protection hidden="1"/>
    </xf>
    <xf numFmtId="0" fontId="6" fillId="0" borderId="8" xfId="6" applyFont="1" applyBorder="1" applyProtection="1">
      <protection hidden="1"/>
    </xf>
    <xf numFmtId="0" fontId="26" fillId="0" borderId="4" xfId="6" applyFont="1" applyBorder="1" applyAlignment="1" applyProtection="1">
      <alignment vertical="center"/>
      <protection hidden="1"/>
    </xf>
    <xf numFmtId="0" fontId="18" fillId="7" borderId="24" xfId="6" applyFont="1" applyFill="1" applyBorder="1" applyAlignment="1" applyProtection="1">
      <alignment vertical="center"/>
      <protection hidden="1"/>
    </xf>
    <xf numFmtId="0" fontId="18" fillId="7" borderId="14" xfId="6" applyFont="1" applyFill="1" applyBorder="1" applyAlignment="1" applyProtection="1">
      <alignment vertical="center"/>
      <protection hidden="1"/>
    </xf>
    <xf numFmtId="0" fontId="18" fillId="7" borderId="15" xfId="6" applyFont="1" applyFill="1" applyBorder="1" applyAlignment="1" applyProtection="1">
      <alignment vertical="center"/>
      <protection hidden="1"/>
    </xf>
    <xf numFmtId="166" fontId="5" fillId="0" borderId="16" xfId="6" applyNumberFormat="1" applyFont="1" applyBorder="1" applyAlignment="1" applyProtection="1">
      <alignment horizontal="center" vertical="center"/>
      <protection hidden="1"/>
    </xf>
    <xf numFmtId="44" fontId="25" fillId="0" borderId="0" xfId="6" applyNumberFormat="1" applyFont="1" applyBorder="1" applyAlignment="1" applyProtection="1">
      <alignment horizontal="right" vertical="center"/>
      <protection hidden="1"/>
    </xf>
    <xf numFmtId="44" fontId="25" fillId="0" borderId="10" xfId="6" applyNumberFormat="1" applyFont="1" applyFill="1" applyBorder="1" applyAlignment="1" applyProtection="1">
      <alignment horizontal="right" vertical="center"/>
      <protection hidden="1"/>
    </xf>
    <xf numFmtId="0" fontId="20" fillId="0" borderId="42" xfId="6" applyFont="1" applyBorder="1" applyAlignment="1" applyProtection="1">
      <protection hidden="1"/>
    </xf>
    <xf numFmtId="0" fontId="14" fillId="0" borderId="20" xfId="6" applyFont="1" applyBorder="1" applyAlignment="1" applyProtection="1">
      <alignment horizontal="left" vertical="center"/>
      <protection hidden="1"/>
    </xf>
    <xf numFmtId="0" fontId="14" fillId="0" borderId="20" xfId="6" applyFont="1" applyBorder="1" applyProtection="1">
      <protection hidden="1"/>
    </xf>
    <xf numFmtId="0" fontId="6" fillId="0" borderId="20" xfId="6" applyFont="1" applyBorder="1" applyProtection="1">
      <protection hidden="1"/>
    </xf>
    <xf numFmtId="44" fontId="6" fillId="0" borderId="20" xfId="6" applyNumberFormat="1" applyFont="1" applyBorder="1" applyProtection="1">
      <protection hidden="1"/>
    </xf>
    <xf numFmtId="44" fontId="6" fillId="0" borderId="20" xfId="6" applyNumberFormat="1" applyFont="1" applyBorder="1" applyAlignment="1" applyProtection="1">
      <alignment horizontal="center"/>
      <protection hidden="1"/>
    </xf>
    <xf numFmtId="0" fontId="6" fillId="7" borderId="37" xfId="6" applyFont="1" applyFill="1" applyBorder="1" applyProtection="1">
      <protection hidden="1"/>
    </xf>
    <xf numFmtId="44" fontId="13" fillId="7" borderId="37" xfId="6" applyNumberFormat="1" applyFont="1" applyFill="1" applyBorder="1" applyAlignment="1" applyProtection="1">
      <protection hidden="1"/>
    </xf>
    <xf numFmtId="0" fontId="6" fillId="7" borderId="43" xfId="6" applyFont="1" applyFill="1" applyBorder="1" applyProtection="1">
      <protection hidden="1"/>
    </xf>
    <xf numFmtId="0" fontId="18" fillId="7" borderId="39" xfId="6" applyFont="1" applyFill="1" applyBorder="1" applyAlignment="1" applyProtection="1">
      <alignment horizontal="center" vertical="center"/>
      <protection hidden="1"/>
    </xf>
    <xf numFmtId="1" fontId="15" fillId="4" borderId="12" xfId="6" applyNumberFormat="1" applyFont="1" applyFill="1" applyBorder="1" applyAlignment="1" applyProtection="1">
      <alignment horizontal="center" vertical="center"/>
      <protection locked="0" hidden="1"/>
    </xf>
    <xf numFmtId="164" fontId="15" fillId="4" borderId="12" xfId="6" applyNumberFormat="1" applyFont="1" applyFill="1" applyBorder="1" applyAlignment="1" applyProtection="1">
      <alignment horizontal="center" vertical="center"/>
      <protection locked="0" hidden="1"/>
    </xf>
    <xf numFmtId="166" fontId="6" fillId="0" borderId="12" xfId="10" applyNumberFormat="1" applyFont="1" applyBorder="1" applyAlignment="1" applyProtection="1">
      <alignment horizontal="center" vertical="center"/>
      <protection hidden="1"/>
    </xf>
    <xf numFmtId="0" fontId="30" fillId="4" borderId="22" xfId="6" applyFont="1" applyFill="1" applyBorder="1" applyAlignment="1" applyProtection="1">
      <alignment vertical="center"/>
      <protection locked="0" hidden="1"/>
    </xf>
    <xf numFmtId="1" fontId="15" fillId="4" borderId="30" xfId="6" applyNumberFormat="1" applyFont="1" applyFill="1" applyBorder="1" applyAlignment="1" applyProtection="1">
      <alignment horizontal="center" vertical="center"/>
      <protection locked="0" hidden="1"/>
    </xf>
    <xf numFmtId="164" fontId="15" fillId="4" borderId="30" xfId="6" applyNumberFormat="1" applyFont="1" applyFill="1" applyBorder="1" applyAlignment="1" applyProtection="1">
      <alignment horizontal="center" vertical="center"/>
      <protection locked="0" hidden="1"/>
    </xf>
    <xf numFmtId="166" fontId="6" fillId="0" borderId="17" xfId="10" applyNumberFormat="1" applyFont="1" applyBorder="1" applyAlignment="1" applyProtection="1">
      <alignment horizontal="center" vertical="center"/>
      <protection hidden="1"/>
    </xf>
    <xf numFmtId="166" fontId="6" fillId="4" borderId="12" xfId="10" applyNumberFormat="1" applyFont="1" applyFill="1" applyBorder="1" applyAlignment="1" applyProtection="1">
      <alignment horizontal="center" vertical="center"/>
      <protection locked="0" hidden="1"/>
    </xf>
    <xf numFmtId="0" fontId="6" fillId="0" borderId="22" xfId="6" applyFont="1" applyBorder="1" applyAlignment="1" applyProtection="1">
      <alignment vertical="center"/>
      <protection hidden="1"/>
    </xf>
    <xf numFmtId="166" fontId="6" fillId="4" borderId="17" xfId="10" applyNumberFormat="1" applyFont="1" applyFill="1" applyBorder="1" applyAlignment="1" applyProtection="1">
      <alignment horizontal="center" vertical="center"/>
      <protection locked="0" hidden="1"/>
    </xf>
    <xf numFmtId="9" fontId="15" fillId="4" borderId="12" xfId="8" applyFont="1" applyFill="1" applyBorder="1" applyAlignment="1" applyProtection="1">
      <alignment horizontal="center" vertical="center"/>
      <protection locked="0" hidden="1"/>
    </xf>
    <xf numFmtId="9" fontId="15" fillId="4" borderId="30" xfId="8" applyFont="1" applyFill="1" applyBorder="1" applyAlignment="1" applyProtection="1">
      <alignment horizontal="center" vertical="center"/>
      <protection locked="0" hidden="1"/>
    </xf>
    <xf numFmtId="0" fontId="20" fillId="2" borderId="13" xfId="6" applyFont="1" applyFill="1" applyBorder="1" applyAlignment="1" applyProtection="1">
      <alignment horizontal="left"/>
      <protection locked="0" hidden="1"/>
    </xf>
    <xf numFmtId="0" fontId="20" fillId="2" borderId="14" xfId="6" applyFont="1" applyFill="1" applyBorder="1" applyAlignment="1" applyProtection="1">
      <alignment horizontal="left"/>
      <protection locked="0" hidden="1"/>
    </xf>
    <xf numFmtId="0" fontId="20" fillId="2" borderId="15" xfId="6" applyFont="1" applyFill="1" applyBorder="1" applyAlignment="1" applyProtection="1">
      <alignment horizontal="left"/>
      <protection locked="0" hidden="1"/>
    </xf>
    <xf numFmtId="44" fontId="6" fillId="0" borderId="0" xfId="6" applyNumberFormat="1" applyFont="1" applyBorder="1" applyProtection="1">
      <protection hidden="1"/>
    </xf>
    <xf numFmtId="0" fontId="2" fillId="0" borderId="0" xfId="6" applyFont="1" applyBorder="1" applyProtection="1">
      <protection hidden="1"/>
    </xf>
    <xf numFmtId="0" fontId="2" fillId="0" borderId="12" xfId="6" applyFont="1" applyBorder="1" applyAlignment="1" applyProtection="1">
      <alignment horizontal="left"/>
      <protection hidden="1"/>
    </xf>
    <xf numFmtId="0" fontId="33" fillId="0" borderId="10" xfId="6" applyFont="1" applyFill="1" applyBorder="1" applyAlignment="1" applyProtection="1">
      <alignment horizontal="right" vertical="center"/>
      <protection hidden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center"/>
    </xf>
    <xf numFmtId="49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13" fillId="0" borderId="0" xfId="6" applyFont="1" applyAlignment="1" applyProtection="1">
      <alignment horizontal="right"/>
      <protection hidden="1"/>
    </xf>
    <xf numFmtId="0" fontId="13" fillId="4" borderId="12" xfId="6" applyFont="1" applyFill="1" applyBorder="1" applyAlignment="1" applyProtection="1">
      <alignment horizontal="center"/>
      <protection locked="0" hidden="1"/>
    </xf>
    <xf numFmtId="0" fontId="16" fillId="0" borderId="12" xfId="6" applyFont="1" applyBorder="1" applyAlignment="1" applyProtection="1">
      <alignment horizontal="center" vertical="center"/>
      <protection hidden="1"/>
    </xf>
    <xf numFmtId="0" fontId="20" fillId="0" borderId="13" xfId="6" applyFont="1" applyBorder="1" applyAlignment="1" applyProtection="1">
      <alignment horizontal="center"/>
      <protection hidden="1"/>
    </xf>
    <xf numFmtId="44" fontId="16" fillId="0" borderId="18" xfId="6" applyNumberFormat="1" applyFont="1" applyBorder="1" applyAlignment="1" applyProtection="1">
      <alignment horizontal="center"/>
      <protection locked="0" hidden="1"/>
    </xf>
    <xf numFmtId="0" fontId="34" fillId="7" borderId="19" xfId="0" applyFont="1" applyFill="1" applyBorder="1" applyAlignment="1" applyProtection="1">
      <alignment vertical="center"/>
      <protection hidden="1"/>
    </xf>
    <xf numFmtId="0" fontId="34" fillId="7" borderId="21" xfId="0" applyFont="1" applyFill="1" applyBorder="1" applyAlignment="1" applyProtection="1">
      <alignment vertical="center"/>
      <protection hidden="1"/>
    </xf>
    <xf numFmtId="0" fontId="20" fillId="2" borderId="12" xfId="6" applyFont="1" applyFill="1" applyBorder="1" applyProtection="1">
      <protection locked="0" hidden="1"/>
    </xf>
    <xf numFmtId="0" fontId="20" fillId="2" borderId="16" xfId="6" applyFont="1" applyFill="1" applyBorder="1" applyProtection="1">
      <protection locked="0" hidden="1"/>
    </xf>
    <xf numFmtId="0" fontId="20" fillId="2" borderId="12" xfId="6" applyFont="1" applyFill="1" applyBorder="1" applyAlignment="1" applyProtection="1">
      <alignment horizontal="left"/>
      <protection locked="0" hidden="1"/>
    </xf>
    <xf numFmtId="0" fontId="18" fillId="7" borderId="24" xfId="6" applyFont="1" applyFill="1" applyBorder="1" applyAlignment="1" applyProtection="1">
      <alignment horizontal="left" vertical="center"/>
      <protection hidden="1"/>
    </xf>
    <xf numFmtId="0" fontId="18" fillId="7" borderId="14" xfId="6" applyFont="1" applyFill="1" applyBorder="1" applyAlignment="1" applyProtection="1">
      <alignment horizontal="left" vertical="center"/>
      <protection hidden="1"/>
    </xf>
    <xf numFmtId="0" fontId="18" fillId="7" borderId="15" xfId="6" applyFont="1" applyFill="1" applyBorder="1" applyAlignment="1" applyProtection="1">
      <alignment horizontal="left" vertical="center"/>
      <protection hidden="1"/>
    </xf>
    <xf numFmtId="0" fontId="34" fillId="7" borderId="19" xfId="0" applyFont="1" applyFill="1" applyBorder="1" applyAlignment="1" applyProtection="1">
      <alignment horizontal="left" vertical="center"/>
      <protection hidden="1"/>
    </xf>
    <xf numFmtId="0" fontId="34" fillId="7" borderId="20" xfId="0" applyFont="1" applyFill="1" applyBorder="1" applyAlignment="1" applyProtection="1">
      <alignment horizontal="left" vertical="center"/>
      <protection hidden="1"/>
    </xf>
    <xf numFmtId="0" fontId="34" fillId="7" borderId="21" xfId="0" applyFont="1" applyFill="1" applyBorder="1" applyAlignment="1" applyProtection="1">
      <alignment horizontal="left" vertical="center"/>
      <protection hidden="1"/>
    </xf>
    <xf numFmtId="0" fontId="6" fillId="0" borderId="4" xfId="6" applyFont="1" applyBorder="1" applyAlignment="1" applyProtection="1">
      <alignment horizontal="center" vertical="center"/>
      <protection hidden="1"/>
    </xf>
    <xf numFmtId="0" fontId="6" fillId="0" borderId="10" xfId="6" applyFont="1" applyBorder="1" applyAlignment="1" applyProtection="1">
      <alignment horizontal="center" vertical="center"/>
      <protection hidden="1"/>
    </xf>
    <xf numFmtId="0" fontId="6" fillId="0" borderId="6" xfId="6" applyFont="1" applyBorder="1" applyAlignment="1" applyProtection="1">
      <alignment horizontal="center" vertical="center"/>
      <protection hidden="1"/>
    </xf>
    <xf numFmtId="0" fontId="6" fillId="0" borderId="11" xfId="6" applyFont="1" applyBorder="1" applyAlignment="1" applyProtection="1">
      <alignment horizontal="center" vertical="center"/>
      <protection hidden="1"/>
    </xf>
    <xf numFmtId="0" fontId="20" fillId="0" borderId="17" xfId="6" applyFont="1" applyBorder="1" applyProtection="1">
      <protection hidden="1"/>
    </xf>
    <xf numFmtId="0" fontId="20" fillId="0" borderId="23" xfId="6" applyFont="1" applyBorder="1" applyProtection="1">
      <protection hidden="1"/>
    </xf>
    <xf numFmtId="0" fontId="20" fillId="0" borderId="12" xfId="6" applyFont="1" applyBorder="1" applyProtection="1">
      <protection hidden="1"/>
    </xf>
    <xf numFmtId="0" fontId="20" fillId="0" borderId="22" xfId="6" applyFont="1" applyBorder="1" applyProtection="1">
      <protection hidden="1"/>
    </xf>
    <xf numFmtId="0" fontId="20" fillId="0" borderId="16" xfId="6" applyFont="1" applyBorder="1" applyProtection="1">
      <protection hidden="1"/>
    </xf>
    <xf numFmtId="0" fontId="20" fillId="0" borderId="25" xfId="6" applyFont="1" applyBorder="1" applyProtection="1">
      <protection hidden="1"/>
    </xf>
    <xf numFmtId="0" fontId="18" fillId="7" borderId="31" xfId="6" applyFont="1" applyFill="1" applyBorder="1" applyAlignment="1" applyProtection="1">
      <alignment horizontal="left" vertical="center"/>
      <protection hidden="1"/>
    </xf>
    <xf numFmtId="0" fontId="18" fillId="7" borderId="37" xfId="6" applyFont="1" applyFill="1" applyBorder="1" applyAlignment="1" applyProtection="1">
      <alignment horizontal="left" vertical="center"/>
      <protection hidden="1"/>
    </xf>
    <xf numFmtId="0" fontId="18" fillId="7" borderId="33" xfId="6" applyFont="1" applyFill="1" applyBorder="1" applyAlignment="1" applyProtection="1">
      <alignment horizontal="left" vertical="center"/>
      <protection hidden="1"/>
    </xf>
    <xf numFmtId="164" fontId="20" fillId="0" borderId="13" xfId="6" applyNumberFormat="1" applyFont="1" applyBorder="1" applyAlignment="1" applyProtection="1">
      <alignment horizontal="left" vertical="center"/>
      <protection hidden="1"/>
    </xf>
    <xf numFmtId="164" fontId="20" fillId="0" borderId="15" xfId="6" applyNumberFormat="1" applyFont="1" applyBorder="1" applyAlignment="1" applyProtection="1">
      <alignment horizontal="left" vertical="center"/>
      <protection hidden="1"/>
    </xf>
    <xf numFmtId="0" fontId="16" fillId="0" borderId="13" xfId="6" applyFont="1" applyFill="1" applyBorder="1" applyAlignment="1" applyProtection="1">
      <alignment horizontal="left" wrapText="1"/>
      <protection hidden="1"/>
    </xf>
    <xf numFmtId="0" fontId="16" fillId="0" borderId="14" xfId="6" applyFont="1" applyFill="1" applyBorder="1" applyAlignment="1" applyProtection="1">
      <alignment horizontal="left" wrapText="1"/>
      <protection hidden="1"/>
    </xf>
    <xf numFmtId="0" fontId="16" fillId="0" borderId="15" xfId="6" applyFont="1" applyFill="1" applyBorder="1" applyAlignment="1" applyProtection="1">
      <alignment horizontal="left" wrapText="1"/>
      <protection hidden="1"/>
    </xf>
    <xf numFmtId="0" fontId="35" fillId="10" borderId="19" xfId="6" applyFont="1" applyFill="1" applyBorder="1" applyAlignment="1" applyProtection="1">
      <alignment horizontal="center" vertical="center"/>
      <protection hidden="1"/>
    </xf>
    <xf numFmtId="0" fontId="35" fillId="10" borderId="20" xfId="6" applyFont="1" applyFill="1" applyBorder="1" applyAlignment="1" applyProtection="1">
      <alignment horizontal="center" vertical="center"/>
      <protection hidden="1"/>
    </xf>
    <xf numFmtId="0" fontId="35" fillId="10" borderId="21" xfId="6" applyFont="1" applyFill="1" applyBorder="1" applyAlignment="1" applyProtection="1">
      <alignment horizontal="center" vertical="center"/>
      <protection hidden="1"/>
    </xf>
    <xf numFmtId="0" fontId="35" fillId="9" borderId="19" xfId="6" applyFont="1" applyFill="1" applyBorder="1" applyAlignment="1" applyProtection="1">
      <alignment horizontal="center" vertical="center"/>
      <protection hidden="1"/>
    </xf>
    <xf numFmtId="0" fontId="35" fillId="9" borderId="20" xfId="6" applyFont="1" applyFill="1" applyBorder="1" applyAlignment="1" applyProtection="1">
      <alignment horizontal="center" vertical="center"/>
      <protection hidden="1"/>
    </xf>
    <xf numFmtId="0" fontId="35" fillId="9" borderId="21" xfId="6" applyFont="1" applyFill="1" applyBorder="1" applyAlignment="1" applyProtection="1">
      <alignment horizontal="center" vertical="center"/>
      <protection hidden="1"/>
    </xf>
    <xf numFmtId="0" fontId="23" fillId="0" borderId="2" xfId="6" applyFont="1" applyFill="1" applyBorder="1" applyAlignment="1" applyProtection="1">
      <alignment horizontal="right" vertical="center"/>
      <protection hidden="1"/>
    </xf>
    <xf numFmtId="44" fontId="13" fillId="0" borderId="13" xfId="6" applyNumberFormat="1" applyFont="1" applyBorder="1" applyAlignment="1" applyProtection="1">
      <alignment horizontal="left"/>
      <protection hidden="1"/>
    </xf>
    <xf numFmtId="44" fontId="13" fillId="0" borderId="14" xfId="6" applyNumberFormat="1" applyFont="1" applyBorder="1" applyAlignment="1" applyProtection="1">
      <alignment horizontal="left"/>
      <protection hidden="1"/>
    </xf>
    <xf numFmtId="44" fontId="13" fillId="0" borderId="15" xfId="6" applyNumberFormat="1" applyFont="1" applyBorder="1" applyAlignment="1" applyProtection="1">
      <alignment horizontal="left"/>
      <protection hidden="1"/>
    </xf>
    <xf numFmtId="0" fontId="20" fillId="2" borderId="13" xfId="6" applyFont="1" applyFill="1" applyBorder="1" applyAlignment="1" applyProtection="1">
      <alignment horizontal="left"/>
      <protection locked="0" hidden="1"/>
    </xf>
    <xf numFmtId="0" fontId="20" fillId="2" borderId="14" xfId="6" applyFont="1" applyFill="1" applyBorder="1" applyAlignment="1" applyProtection="1">
      <alignment horizontal="left"/>
      <protection locked="0" hidden="1"/>
    </xf>
    <xf numFmtId="0" fontId="20" fillId="2" borderId="15" xfId="6" applyFont="1" applyFill="1" applyBorder="1" applyAlignment="1" applyProtection="1">
      <alignment horizontal="left"/>
      <protection locked="0" hidden="1"/>
    </xf>
    <xf numFmtId="0" fontId="16" fillId="0" borderId="9" xfId="6" applyFont="1" applyFill="1" applyBorder="1" applyAlignment="1" applyProtection="1">
      <alignment horizontal="left" wrapText="1"/>
      <protection hidden="1"/>
    </xf>
    <xf numFmtId="0" fontId="16" fillId="0" borderId="1" xfId="6" applyFont="1" applyFill="1" applyBorder="1" applyAlignment="1" applyProtection="1">
      <alignment horizontal="left" wrapText="1"/>
      <protection hidden="1"/>
    </xf>
    <xf numFmtId="0" fontId="16" fillId="0" borderId="29" xfId="6" applyFont="1" applyFill="1" applyBorder="1" applyAlignment="1" applyProtection="1">
      <alignment horizontal="left" wrapText="1"/>
      <protection hidden="1"/>
    </xf>
    <xf numFmtId="0" fontId="16" fillId="0" borderId="13" xfId="6" applyFont="1" applyFill="1" applyBorder="1" applyAlignment="1" applyProtection="1">
      <alignment horizontal="left"/>
      <protection hidden="1"/>
    </xf>
    <xf numFmtId="0" fontId="16" fillId="0" borderId="14" xfId="6" applyFont="1" applyFill="1" applyBorder="1" applyAlignment="1" applyProtection="1">
      <alignment horizontal="left"/>
      <protection hidden="1"/>
    </xf>
    <xf numFmtId="0" fontId="16" fillId="0" borderId="15" xfId="6" applyFont="1" applyFill="1" applyBorder="1" applyAlignment="1" applyProtection="1">
      <alignment horizontal="left"/>
      <protection hidden="1"/>
    </xf>
    <xf numFmtId="0" fontId="30" fillId="0" borderId="3" xfId="6" applyFont="1" applyBorder="1" applyAlignment="1" applyProtection="1">
      <alignment horizontal="center" vertical="center"/>
      <protection hidden="1"/>
    </xf>
    <xf numFmtId="44" fontId="13" fillId="7" borderId="13" xfId="6" applyNumberFormat="1" applyFont="1" applyFill="1" applyBorder="1" applyProtection="1">
      <protection hidden="1"/>
    </xf>
    <xf numFmtId="44" fontId="13" fillId="7" borderId="14" xfId="6" applyNumberFormat="1" applyFont="1" applyFill="1" applyBorder="1" applyProtection="1">
      <protection hidden="1"/>
    </xf>
    <xf numFmtId="44" fontId="13" fillId="7" borderId="15" xfId="6" applyNumberFormat="1" applyFont="1" applyFill="1" applyBorder="1" applyProtection="1">
      <protection hidden="1"/>
    </xf>
    <xf numFmtId="0" fontId="20" fillId="0" borderId="0" xfId="6" applyFont="1" applyBorder="1" applyProtection="1">
      <protection hidden="1"/>
    </xf>
    <xf numFmtId="164" fontId="20" fillId="0" borderId="14" xfId="6" applyNumberFormat="1" applyFont="1" applyBorder="1" applyAlignment="1" applyProtection="1">
      <alignment horizontal="left" vertical="center"/>
      <protection hidden="1"/>
    </xf>
    <xf numFmtId="0" fontId="20" fillId="0" borderId="12" xfId="6" applyFont="1" applyBorder="1" applyAlignment="1" applyProtection="1">
      <alignment horizontal="left"/>
      <protection hidden="1"/>
    </xf>
    <xf numFmtId="44" fontId="16" fillId="7" borderId="16" xfId="6" applyNumberFormat="1" applyFont="1" applyFill="1" applyBorder="1" applyAlignment="1" applyProtection="1">
      <alignment horizontal="center"/>
      <protection hidden="1"/>
    </xf>
    <xf numFmtId="170" fontId="16" fillId="5" borderId="12" xfId="6" applyNumberFormat="1" applyFont="1" applyFill="1" applyBorder="1" applyAlignment="1" applyProtection="1">
      <alignment horizontal="center"/>
      <protection locked="0" hidden="1"/>
    </xf>
  </cellXfs>
  <cellStyles count="12">
    <cellStyle name="Komma" xfId="10" builtinId="3"/>
    <cellStyle name="Prozent" xfId="8" builtinId="5"/>
    <cellStyle name="Prozent 2" xfId="2"/>
    <cellStyle name="Standard" xfId="0" builtinId="0"/>
    <cellStyle name="Standard 2" xfId="1"/>
    <cellStyle name="Standard 2 2" xfId="3"/>
    <cellStyle name="Standard 2 2 2" xfId="7"/>
    <cellStyle name="Standard 2 3" xfId="4"/>
    <cellStyle name="Standard 2 3 2" xfId="5"/>
    <cellStyle name="Standard 2 3 3" xfId="6"/>
    <cellStyle name="Standard 2 3 3 2" xfId="9"/>
    <cellStyle name="Währung" xfId="11" builtinId="4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rechnung_Jahresbeitrag_2020_V4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echnung Mitgliederbeitrag"/>
      <sheetName val="Basis"/>
    </sheetNames>
    <sheetDataSet>
      <sheetData sheetId="0">
        <row r="14">
          <cell r="B14" t="str">
            <v>Trainer A</v>
          </cell>
        </row>
        <row r="15">
          <cell r="B15" t="str">
            <v>Trainer T</v>
          </cell>
        </row>
      </sheetData>
      <sheetData sheetId="1">
        <row r="1">
          <cell r="A1" t="str">
            <v>Trainer A</v>
          </cell>
          <cell r="B1">
            <v>2400</v>
          </cell>
          <cell r="C1">
            <v>1</v>
          </cell>
        </row>
        <row r="2">
          <cell r="A2" t="str">
            <v>Trainer B</v>
          </cell>
          <cell r="B2">
            <v>2000</v>
          </cell>
          <cell r="C2">
            <v>1</v>
          </cell>
        </row>
        <row r="3">
          <cell r="A3" t="str">
            <v>Trainer C</v>
          </cell>
          <cell r="B3">
            <v>1500</v>
          </cell>
          <cell r="C3">
            <v>1</v>
          </cell>
        </row>
        <row r="4">
          <cell r="A4" t="str">
            <v>Trainer T</v>
          </cell>
          <cell r="B4">
            <v>1000</v>
          </cell>
          <cell r="C4">
            <v>1</v>
          </cell>
        </row>
        <row r="5">
          <cell r="A5" t="str">
            <v>Keine Einstufung</v>
          </cell>
          <cell r="B5">
            <v>600</v>
          </cell>
          <cell r="C5">
            <v>0</v>
          </cell>
        </row>
        <row r="6">
          <cell r="A6" t="str">
            <v xml:space="preserve"> </v>
          </cell>
          <cell r="B6">
            <v>0</v>
          </cell>
          <cell r="C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1:P76"/>
  <sheetViews>
    <sheetView showGridLines="0" tabSelected="1" topLeftCell="A10" zoomScaleNormal="100" zoomScalePageLayoutView="70" workbookViewId="0">
      <selection activeCell="D61" sqref="D61"/>
    </sheetView>
  </sheetViews>
  <sheetFormatPr baseColWidth="10" defaultColWidth="11.42578125" defaultRowHeight="15" x14ac:dyDescent="0.25"/>
  <cols>
    <col min="1" max="1" width="1" style="8" customWidth="1"/>
    <col min="2" max="2" width="23.140625" style="6" customWidth="1"/>
    <col min="3" max="3" width="58.42578125" style="7" customWidth="1"/>
    <col min="4" max="4" width="14.5703125" style="8" customWidth="1"/>
    <col min="5" max="5" width="13.42578125" style="8" customWidth="1"/>
    <col min="6" max="6" width="12.42578125" style="9" customWidth="1"/>
    <col min="7" max="7" width="13.28515625" style="9" bestFit="1" customWidth="1"/>
    <col min="8" max="8" width="15.28515625" style="10" customWidth="1"/>
    <col min="9" max="9" width="15.5703125" style="8" bestFit="1" customWidth="1"/>
    <col min="10" max="10" width="33" style="8" customWidth="1"/>
    <col min="11" max="13" width="10.7109375" style="8" customWidth="1"/>
    <col min="14" max="16384" width="11.42578125" style="8"/>
  </cols>
  <sheetData>
    <row r="1" spans="2:11" ht="3.75" customHeight="1" thickBot="1" x14ac:dyDescent="0.3"/>
    <row r="2" spans="2:11" ht="26.45" customHeight="1" thickBot="1" x14ac:dyDescent="0.3">
      <c r="B2" s="213" t="s">
        <v>23</v>
      </c>
      <c r="C2" s="214"/>
      <c r="D2" s="214"/>
      <c r="E2" s="214"/>
      <c r="F2" s="214"/>
      <c r="G2" s="214"/>
      <c r="H2" s="214"/>
      <c r="I2" s="214"/>
      <c r="J2" s="215"/>
    </row>
    <row r="3" spans="2:11" s="11" customFormat="1" ht="40.5" customHeight="1" thickBot="1" x14ac:dyDescent="0.3">
      <c r="B3" s="232" t="s">
        <v>93</v>
      </c>
      <c r="C3" s="232"/>
      <c r="D3" s="232"/>
      <c r="E3" s="232"/>
      <c r="F3" s="232"/>
      <c r="G3" s="232"/>
      <c r="H3" s="232"/>
      <c r="I3" s="232"/>
      <c r="J3" s="232"/>
    </row>
    <row r="4" spans="2:11" ht="18" customHeight="1" thickBot="1" x14ac:dyDescent="0.3">
      <c r="B4" s="184" t="s">
        <v>24</v>
      </c>
      <c r="C4" s="185"/>
      <c r="D4" s="12"/>
      <c r="E4" s="192" t="s">
        <v>25</v>
      </c>
      <c r="F4" s="193"/>
      <c r="G4" s="193"/>
      <c r="H4" s="193"/>
      <c r="I4" s="193"/>
      <c r="J4" s="194"/>
      <c r="K4" s="11"/>
    </row>
    <row r="5" spans="2:11" ht="18" customHeight="1" x14ac:dyDescent="0.25">
      <c r="B5" s="13"/>
      <c r="C5" s="14" t="s">
        <v>95</v>
      </c>
      <c r="D5" s="11"/>
      <c r="E5" s="195"/>
      <c r="F5" s="196"/>
      <c r="G5" s="203" t="s">
        <v>29</v>
      </c>
      <c r="H5" s="203"/>
      <c r="I5" s="203"/>
      <c r="J5" s="204"/>
      <c r="K5" s="11"/>
    </row>
    <row r="6" spans="2:11" ht="18" customHeight="1" x14ac:dyDescent="0.25">
      <c r="B6" s="13"/>
      <c r="C6" s="15" t="s">
        <v>26</v>
      </c>
      <c r="D6" s="11"/>
      <c r="E6" s="195"/>
      <c r="F6" s="196"/>
      <c r="G6" s="201" t="s">
        <v>30</v>
      </c>
      <c r="H6" s="201"/>
      <c r="I6" s="201"/>
      <c r="J6" s="202"/>
      <c r="K6" s="11"/>
    </row>
    <row r="7" spans="2:11" ht="18" customHeight="1" x14ac:dyDescent="0.25">
      <c r="B7" s="13"/>
      <c r="C7" s="15" t="s">
        <v>96</v>
      </c>
      <c r="D7" s="11"/>
      <c r="E7" s="195"/>
      <c r="F7" s="196"/>
      <c r="G7" s="201" t="s">
        <v>31</v>
      </c>
      <c r="H7" s="201"/>
      <c r="I7" s="201"/>
      <c r="J7" s="202"/>
      <c r="K7" s="11"/>
    </row>
    <row r="8" spans="2:11" ht="18" customHeight="1" x14ac:dyDescent="0.25">
      <c r="B8" s="13"/>
      <c r="C8" s="15" t="s">
        <v>97</v>
      </c>
      <c r="D8" s="11"/>
      <c r="E8" s="195"/>
      <c r="F8" s="196"/>
      <c r="G8" s="201" t="s">
        <v>32</v>
      </c>
      <c r="H8" s="201"/>
      <c r="I8" s="201"/>
      <c r="J8" s="202"/>
      <c r="K8" s="11"/>
    </row>
    <row r="9" spans="2:11" ht="18" customHeight="1" x14ac:dyDescent="0.25">
      <c r="B9" s="13"/>
      <c r="C9" s="15" t="s">
        <v>27</v>
      </c>
      <c r="D9" s="11"/>
      <c r="E9" s="195"/>
      <c r="F9" s="196"/>
      <c r="G9" s="201" t="s">
        <v>33</v>
      </c>
      <c r="H9" s="201"/>
      <c r="I9" s="201"/>
      <c r="J9" s="202"/>
      <c r="K9" s="11"/>
    </row>
    <row r="10" spans="2:11" s="11" customFormat="1" ht="18" customHeight="1" thickBot="1" x14ac:dyDescent="0.3">
      <c r="B10" s="16"/>
      <c r="C10" s="144" t="s">
        <v>28</v>
      </c>
      <c r="D10" s="17"/>
      <c r="E10" s="197"/>
      <c r="F10" s="198"/>
      <c r="G10" s="199" t="s">
        <v>34</v>
      </c>
      <c r="H10" s="199"/>
      <c r="I10" s="199"/>
      <c r="J10" s="200"/>
    </row>
    <row r="11" spans="2:11" s="18" customFormat="1" ht="18" customHeight="1" thickBot="1" x14ac:dyDescent="0.3">
      <c r="D11" s="19"/>
      <c r="E11" s="20"/>
      <c r="F11" s="21"/>
      <c r="G11" s="22"/>
      <c r="H11" s="22"/>
      <c r="I11" s="22"/>
      <c r="J11" s="22"/>
      <c r="K11" s="22"/>
    </row>
    <row r="12" spans="2:11" ht="26.45" customHeight="1" thickBot="1" x14ac:dyDescent="0.3">
      <c r="B12" s="216" t="s">
        <v>35</v>
      </c>
      <c r="C12" s="217"/>
      <c r="D12" s="217"/>
      <c r="E12" s="217"/>
      <c r="F12" s="217"/>
      <c r="G12" s="217"/>
      <c r="H12" s="217"/>
      <c r="I12" s="217"/>
      <c r="J12" s="218"/>
    </row>
    <row r="13" spans="2:11" s="26" customFormat="1" ht="18" customHeight="1" x14ac:dyDescent="0.25">
      <c r="B13" s="205" t="s">
        <v>36</v>
      </c>
      <c r="C13" s="206"/>
      <c r="D13" s="207"/>
      <c r="E13" s="23" t="s">
        <v>37</v>
      </c>
      <c r="F13" s="24" t="s">
        <v>38</v>
      </c>
      <c r="G13" s="23" t="s">
        <v>39</v>
      </c>
      <c r="H13" s="239" t="s">
        <v>45</v>
      </c>
      <c r="I13" s="23" t="s">
        <v>49</v>
      </c>
      <c r="J13" s="25" t="s">
        <v>40</v>
      </c>
    </row>
    <row r="14" spans="2:11" ht="18" customHeight="1" x14ac:dyDescent="0.25">
      <c r="B14" s="27" t="s">
        <v>8</v>
      </c>
      <c r="C14" s="208" t="s">
        <v>94</v>
      </c>
      <c r="D14" s="209"/>
      <c r="E14" s="154">
        <v>2</v>
      </c>
      <c r="F14" s="155">
        <v>1.5</v>
      </c>
      <c r="G14" s="164">
        <f>VLOOKUP($J14,Basis!$A$8:$B$10,2,FALSE)</f>
        <v>1</v>
      </c>
      <c r="H14" s="156">
        <f>VLOOKUP(B14,Basis!$A$1:$B$6,2,FALSE)</f>
        <v>2400</v>
      </c>
      <c r="I14" s="156">
        <f>H14*E14*F14*G14</f>
        <v>7200</v>
      </c>
      <c r="J14" s="157" t="s">
        <v>42</v>
      </c>
    </row>
    <row r="15" spans="2:11" ht="18" customHeight="1" thickBot="1" x14ac:dyDescent="0.3">
      <c r="B15" s="29" t="s">
        <v>11</v>
      </c>
      <c r="C15" s="208" t="s">
        <v>94</v>
      </c>
      <c r="D15" s="209"/>
      <c r="E15" s="158">
        <v>2</v>
      </c>
      <c r="F15" s="159">
        <v>1.5</v>
      </c>
      <c r="G15" s="165">
        <f>VLOOKUP($J15,Basis!$A$8:$B$10,2,FALSE)</f>
        <v>0.8</v>
      </c>
      <c r="H15" s="156">
        <f>VLOOKUP(B15,Basis!$A$1:$B$6,2,FALSE)</f>
        <v>1000</v>
      </c>
      <c r="I15" s="160">
        <f>H15*E15*F15*G15</f>
        <v>2400</v>
      </c>
      <c r="J15" s="157" t="s">
        <v>41</v>
      </c>
    </row>
    <row r="16" spans="2:11" ht="18" customHeight="1" thickBot="1" x14ac:dyDescent="0.3">
      <c r="B16" s="31"/>
      <c r="C16" s="32"/>
      <c r="D16" s="32"/>
      <c r="E16" s="33"/>
      <c r="F16" s="34"/>
      <c r="G16" s="34"/>
      <c r="H16" s="35" t="s">
        <v>44</v>
      </c>
      <c r="I16" s="36">
        <f>SUM(I14:I15)</f>
        <v>9600</v>
      </c>
      <c r="J16" s="37" t="s">
        <v>43</v>
      </c>
    </row>
    <row r="17" spans="2:16" ht="18" customHeight="1" thickTop="1" x14ac:dyDescent="0.25">
      <c r="B17" s="46"/>
      <c r="C17" s="38"/>
      <c r="D17" s="39"/>
      <c r="E17" s="40"/>
      <c r="F17" s="41"/>
      <c r="G17" s="41"/>
      <c r="H17" s="42"/>
      <c r="I17" s="43"/>
      <c r="J17" s="44"/>
    </row>
    <row r="18" spans="2:16" ht="18" customHeight="1" x14ac:dyDescent="0.25">
      <c r="B18" s="189" t="s">
        <v>46</v>
      </c>
      <c r="C18" s="190"/>
      <c r="D18" s="190"/>
      <c r="E18" s="190"/>
      <c r="F18" s="190"/>
      <c r="G18" s="190"/>
      <c r="H18" s="191"/>
      <c r="I18" s="52" t="s">
        <v>48</v>
      </c>
      <c r="J18" s="53"/>
    </row>
    <row r="19" spans="2:16" ht="18" customHeight="1" x14ac:dyDescent="0.25">
      <c r="B19" s="45" t="s">
        <v>42</v>
      </c>
      <c r="C19" s="208" t="s">
        <v>47</v>
      </c>
      <c r="D19" s="237"/>
      <c r="E19" s="237"/>
      <c r="F19" s="237"/>
      <c r="G19" s="237"/>
      <c r="H19" s="209"/>
      <c r="I19" s="161">
        <v>800</v>
      </c>
      <c r="J19" s="162"/>
    </row>
    <row r="20" spans="2:16" ht="18" customHeight="1" thickBot="1" x14ac:dyDescent="0.3">
      <c r="B20" s="45" t="s">
        <v>41</v>
      </c>
      <c r="C20" s="208" t="s">
        <v>47</v>
      </c>
      <c r="D20" s="237"/>
      <c r="E20" s="237"/>
      <c r="F20" s="237"/>
      <c r="G20" s="237"/>
      <c r="H20" s="209"/>
      <c r="I20" s="163">
        <v>400</v>
      </c>
      <c r="J20" s="162"/>
    </row>
    <row r="21" spans="2:16" ht="18" customHeight="1" thickBot="1" x14ac:dyDescent="0.3">
      <c r="B21" s="46"/>
      <c r="C21" s="47"/>
      <c r="D21" s="47"/>
      <c r="E21" s="48"/>
      <c r="F21" s="49"/>
      <c r="G21" s="49"/>
      <c r="H21" s="50"/>
      <c r="I21" s="36">
        <f>SUM(I19:I20)</f>
        <v>1200</v>
      </c>
      <c r="J21" s="51" t="s">
        <v>43</v>
      </c>
    </row>
    <row r="22" spans="2:16" ht="18" customHeight="1" thickTop="1" x14ac:dyDescent="0.25">
      <c r="B22" s="46"/>
      <c r="C22" s="47"/>
      <c r="D22" s="47"/>
      <c r="E22" s="48"/>
      <c r="F22" s="49"/>
      <c r="G22" s="49"/>
      <c r="H22" s="42"/>
      <c r="I22" s="42"/>
      <c r="J22" s="44"/>
    </row>
    <row r="23" spans="2:16" ht="18" customHeight="1" x14ac:dyDescent="0.25">
      <c r="B23" s="138" t="s">
        <v>50</v>
      </c>
      <c r="C23" s="139"/>
      <c r="D23" s="139"/>
      <c r="E23" s="139"/>
      <c r="F23" s="139"/>
      <c r="G23" s="139"/>
      <c r="H23" s="140"/>
      <c r="I23" s="52" t="s">
        <v>51</v>
      </c>
      <c r="J23" s="53"/>
    </row>
    <row r="24" spans="2:16" ht="18" customHeight="1" x14ac:dyDescent="0.25">
      <c r="B24" s="54"/>
      <c r="C24" s="55"/>
      <c r="D24" s="220" t="s">
        <v>52</v>
      </c>
      <c r="E24" s="221"/>
      <c r="F24" s="221"/>
      <c r="G24" s="221"/>
      <c r="H24" s="222"/>
      <c r="I24" s="28">
        <f>IF(I16&gt;2300,0.0515*I16,0)</f>
        <v>494.4</v>
      </c>
      <c r="J24" s="56">
        <v>0.5</v>
      </c>
    </row>
    <row r="25" spans="2:16" ht="18" customHeight="1" x14ac:dyDescent="0.25">
      <c r="B25" s="57"/>
      <c r="C25" s="58"/>
      <c r="D25" s="220" t="s">
        <v>55</v>
      </c>
      <c r="E25" s="221"/>
      <c r="F25" s="221"/>
      <c r="G25" s="221"/>
      <c r="H25" s="222"/>
      <c r="I25" s="28">
        <f>IF(I16&gt;2300,0.011*I16,0)</f>
        <v>105.6</v>
      </c>
      <c r="J25" s="56">
        <v>0.5</v>
      </c>
      <c r="N25" s="42"/>
      <c r="O25" s="42"/>
      <c r="P25" s="11"/>
    </row>
    <row r="26" spans="2:16" ht="18" customHeight="1" x14ac:dyDescent="0.25">
      <c r="B26" s="57"/>
      <c r="C26" s="58"/>
      <c r="D26" s="220" t="s">
        <v>98</v>
      </c>
      <c r="E26" s="221"/>
      <c r="F26" s="221"/>
      <c r="G26" s="221"/>
      <c r="H26" s="222"/>
      <c r="I26" s="28">
        <f>IF(I16&gt;2300,0.075*I16,0)</f>
        <v>720</v>
      </c>
      <c r="J26" s="56">
        <v>0.5</v>
      </c>
    </row>
    <row r="27" spans="2:16" ht="18" customHeight="1" x14ac:dyDescent="0.25">
      <c r="B27" s="57"/>
      <c r="C27" s="58"/>
      <c r="D27" s="220" t="s">
        <v>54</v>
      </c>
      <c r="E27" s="221"/>
      <c r="F27" s="221"/>
      <c r="G27" s="221"/>
      <c r="H27" s="222"/>
      <c r="I27" s="28">
        <f>IF(I16&gt;2300,0.015*I16,0)</f>
        <v>144</v>
      </c>
      <c r="J27" s="56">
        <v>1</v>
      </c>
    </row>
    <row r="28" spans="2:16" ht="18" customHeight="1" thickBot="1" x14ac:dyDescent="0.3">
      <c r="B28" s="57"/>
      <c r="C28" s="58"/>
      <c r="D28" s="220" t="s">
        <v>53</v>
      </c>
      <c r="E28" s="221"/>
      <c r="F28" s="221"/>
      <c r="G28" s="221"/>
      <c r="H28" s="222"/>
      <c r="I28" s="30">
        <f>IF(I16&gt;2300,0.05*I$24,0)</f>
        <v>24.72</v>
      </c>
      <c r="J28" s="56">
        <v>1</v>
      </c>
    </row>
    <row r="29" spans="2:16" ht="18" customHeight="1" thickBot="1" x14ac:dyDescent="0.3">
      <c r="B29" s="57"/>
      <c r="C29" s="59"/>
      <c r="D29" s="11"/>
      <c r="E29" s="48"/>
      <c r="F29" s="49"/>
      <c r="G29" s="49"/>
      <c r="H29" s="49"/>
      <c r="I29" s="36">
        <f>SUM(I24:I28)</f>
        <v>1488.72</v>
      </c>
      <c r="J29" s="51" t="s">
        <v>0</v>
      </c>
    </row>
    <row r="30" spans="2:16" ht="18" customHeight="1" thickTop="1" x14ac:dyDescent="0.25">
      <c r="B30" s="57"/>
      <c r="C30" s="59"/>
      <c r="D30" s="11"/>
      <c r="E30" s="11"/>
      <c r="F30" s="60"/>
      <c r="G30" s="60"/>
      <c r="H30" s="12"/>
      <c r="I30" s="11"/>
      <c r="J30" s="44"/>
    </row>
    <row r="31" spans="2:16" ht="18" customHeight="1" x14ac:dyDescent="0.25">
      <c r="B31" s="189" t="s">
        <v>56</v>
      </c>
      <c r="C31" s="190"/>
      <c r="D31" s="191"/>
      <c r="E31" s="52" t="s">
        <v>60</v>
      </c>
      <c r="F31" s="52" t="s">
        <v>61</v>
      </c>
      <c r="G31" s="52" t="s">
        <v>64</v>
      </c>
      <c r="H31" s="52" t="s">
        <v>62</v>
      </c>
      <c r="I31" s="52" t="s">
        <v>63</v>
      </c>
      <c r="J31" s="53"/>
    </row>
    <row r="32" spans="2:16" s="68" customFormat="1" ht="18" customHeight="1" x14ac:dyDescent="0.25">
      <c r="B32" s="62">
        <v>5</v>
      </c>
      <c r="C32" s="188" t="s">
        <v>57</v>
      </c>
      <c r="D32" s="188"/>
      <c r="E32" s="240">
        <v>100</v>
      </c>
      <c r="F32" s="64">
        <f>E32*B32</f>
        <v>500</v>
      </c>
      <c r="G32" s="65" t="s">
        <v>16</v>
      </c>
      <c r="H32" s="66">
        <f>IFERROR(VLOOKUP(G32,Basis!$A$13:$B$17,2,FALSE),"")</f>
        <v>4</v>
      </c>
      <c r="I32" s="67">
        <f>IFERROR(F32/H32,"")</f>
        <v>125</v>
      </c>
      <c r="J32" s="61"/>
    </row>
    <row r="33" spans="2:10" s="68" customFormat="1" ht="18" customHeight="1" x14ac:dyDescent="0.25">
      <c r="B33" s="62">
        <v>2</v>
      </c>
      <c r="C33" s="186" t="s">
        <v>58</v>
      </c>
      <c r="D33" s="186"/>
      <c r="E33" s="240">
        <v>70</v>
      </c>
      <c r="F33" s="64">
        <f>E33*B33</f>
        <v>140</v>
      </c>
      <c r="G33" s="65"/>
      <c r="H33" s="66" t="str">
        <f>IFERROR(VLOOKUP(G33,Basis!$A$13:$B$17,2,FALSE),"")</f>
        <v/>
      </c>
      <c r="I33" s="67" t="str">
        <f>IFERROR(F33/H33,"")</f>
        <v/>
      </c>
      <c r="J33" s="61"/>
    </row>
    <row r="34" spans="2:10" s="68" customFormat="1" ht="18" customHeight="1" x14ac:dyDescent="0.25">
      <c r="B34" s="62">
        <v>18</v>
      </c>
      <c r="C34" s="187" t="s">
        <v>59</v>
      </c>
      <c r="D34" s="187"/>
      <c r="E34" s="240">
        <v>30</v>
      </c>
      <c r="F34" s="64">
        <f>E34*B34</f>
        <v>540</v>
      </c>
      <c r="G34" s="65" t="s">
        <v>16</v>
      </c>
      <c r="H34" s="66">
        <f>IFERROR(VLOOKUP(G34,Basis!$A$13:$B$17,2,FALSE),"")</f>
        <v>4</v>
      </c>
      <c r="I34" s="67">
        <f>IFERROR(F34/H34,"")</f>
        <v>135</v>
      </c>
      <c r="J34" s="61"/>
    </row>
    <row r="35" spans="2:10" s="68" customFormat="1" ht="18" customHeight="1" x14ac:dyDescent="0.25">
      <c r="B35" s="62"/>
      <c r="C35" s="186"/>
      <c r="D35" s="186"/>
      <c r="E35" s="63"/>
      <c r="F35" s="64">
        <f>E35*B35</f>
        <v>0</v>
      </c>
      <c r="G35" s="65"/>
      <c r="H35" s="66" t="str">
        <f>IFERROR(VLOOKUP(G35,Basis!$A$13:$B$17,2,FALSE),"")</f>
        <v/>
      </c>
      <c r="I35" s="67" t="str">
        <f>IFERROR(F35/H35,"")</f>
        <v/>
      </c>
      <c r="J35" s="61"/>
    </row>
    <row r="36" spans="2:10" s="68" customFormat="1" ht="18" customHeight="1" thickBot="1" x14ac:dyDescent="0.3">
      <c r="B36" s="62"/>
      <c r="C36" s="186"/>
      <c r="D36" s="186"/>
      <c r="E36" s="63"/>
      <c r="F36" s="69">
        <f>E36*B36</f>
        <v>0</v>
      </c>
      <c r="G36" s="65"/>
      <c r="H36" s="66" t="str">
        <f>IFERROR(VLOOKUP(G36,Basis!$A$13:$B$17,2,FALSE),"")</f>
        <v/>
      </c>
      <c r="I36" s="70" t="str">
        <f>IFERROR(F36/H36,"")</f>
        <v/>
      </c>
      <c r="J36" s="61"/>
    </row>
    <row r="37" spans="2:10" ht="18" customHeight="1" thickBot="1" x14ac:dyDescent="0.3">
      <c r="B37" s="71"/>
      <c r="C37" s="72"/>
      <c r="D37" s="11"/>
      <c r="E37" s="48"/>
      <c r="F37" s="73">
        <f>SUM(F32:F35)</f>
        <v>1180</v>
      </c>
      <c r="G37" s="236"/>
      <c r="H37" s="236"/>
      <c r="I37" s="36">
        <f>SUM(I32:I36)</f>
        <v>260</v>
      </c>
      <c r="J37" s="51" t="s">
        <v>43</v>
      </c>
    </row>
    <row r="38" spans="2:10" ht="18" customHeight="1" thickTop="1" x14ac:dyDescent="0.25">
      <c r="B38" s="71"/>
      <c r="C38" s="72"/>
      <c r="D38" s="11"/>
      <c r="E38" s="74"/>
      <c r="F38" s="75"/>
      <c r="G38" s="75"/>
      <c r="H38" s="76"/>
      <c r="I38" s="11"/>
      <c r="J38" s="44"/>
    </row>
    <row r="39" spans="2:10" ht="18" customHeight="1" x14ac:dyDescent="0.25">
      <c r="B39" s="138" t="s">
        <v>65</v>
      </c>
      <c r="C39" s="139"/>
      <c r="D39" s="139"/>
      <c r="E39" s="139"/>
      <c r="F39" s="139"/>
      <c r="G39" s="139"/>
      <c r="H39" s="139"/>
      <c r="I39" s="52" t="s">
        <v>63</v>
      </c>
      <c r="J39" s="53"/>
    </row>
    <row r="40" spans="2:10" ht="18" customHeight="1" x14ac:dyDescent="0.25">
      <c r="B40" s="71"/>
      <c r="D40" s="166" t="s">
        <v>67</v>
      </c>
      <c r="E40" s="167"/>
      <c r="F40" s="167"/>
      <c r="G40" s="167"/>
      <c r="H40" s="168"/>
      <c r="I40" s="77">
        <v>650</v>
      </c>
      <c r="J40" s="78"/>
    </row>
    <row r="41" spans="2:10" ht="18" customHeight="1" x14ac:dyDescent="0.25">
      <c r="B41" s="71"/>
      <c r="D41" s="223" t="s">
        <v>66</v>
      </c>
      <c r="E41" s="224"/>
      <c r="F41" s="224"/>
      <c r="G41" s="224"/>
      <c r="H41" s="225"/>
      <c r="I41" s="79">
        <v>1500</v>
      </c>
      <c r="J41" s="78"/>
    </row>
    <row r="42" spans="2:10" ht="18" customHeight="1" x14ac:dyDescent="0.25">
      <c r="B42" s="71"/>
      <c r="D42" s="223"/>
      <c r="E42" s="224"/>
      <c r="F42" s="224"/>
      <c r="G42" s="224"/>
      <c r="H42" s="225"/>
      <c r="I42" s="79"/>
      <c r="J42" s="78"/>
    </row>
    <row r="43" spans="2:10" ht="18" customHeight="1" x14ac:dyDescent="0.25">
      <c r="B43" s="71"/>
      <c r="D43" s="223"/>
      <c r="E43" s="224"/>
      <c r="F43" s="224"/>
      <c r="G43" s="224"/>
      <c r="H43" s="225"/>
      <c r="I43" s="79"/>
      <c r="J43" s="78"/>
    </row>
    <row r="44" spans="2:10" ht="18" customHeight="1" x14ac:dyDescent="0.25">
      <c r="B44" s="71"/>
      <c r="D44" s="223" t="s">
        <v>68</v>
      </c>
      <c r="E44" s="224"/>
      <c r="F44" s="224"/>
      <c r="G44" s="224"/>
      <c r="H44" s="225"/>
      <c r="I44" s="79"/>
      <c r="J44" s="78"/>
    </row>
    <row r="45" spans="2:10" ht="18" customHeight="1" thickBot="1" x14ac:dyDescent="0.3">
      <c r="B45" s="71"/>
      <c r="C45" s="11"/>
      <c r="D45" s="11"/>
      <c r="E45" s="11"/>
      <c r="F45" s="169"/>
      <c r="G45" s="169"/>
      <c r="H45" s="169"/>
      <c r="I45" s="36">
        <f>SUM(I40:I44)</f>
        <v>2150</v>
      </c>
      <c r="J45" s="51" t="s">
        <v>43</v>
      </c>
    </row>
    <row r="46" spans="2:10" ht="18" customHeight="1" thickTop="1" x14ac:dyDescent="0.25">
      <c r="B46" s="71"/>
      <c r="C46" s="11"/>
      <c r="D46" s="81"/>
      <c r="E46" s="11"/>
      <c r="F46" s="80"/>
      <c r="G46" s="80"/>
      <c r="H46" s="80"/>
      <c r="I46" s="82"/>
      <c r="J46" s="44"/>
    </row>
    <row r="47" spans="2:10" ht="18" customHeight="1" x14ac:dyDescent="0.25">
      <c r="B47" s="189" t="s">
        <v>69</v>
      </c>
      <c r="C47" s="191"/>
      <c r="D47" s="52" t="s">
        <v>70</v>
      </c>
      <c r="E47" s="52" t="s">
        <v>112</v>
      </c>
      <c r="F47" s="233"/>
      <c r="G47" s="234"/>
      <c r="H47" s="235"/>
      <c r="I47" s="83" t="s">
        <v>71</v>
      </c>
      <c r="J47" s="84" t="s">
        <v>72</v>
      </c>
    </row>
    <row r="48" spans="2:10" ht="18" customHeight="1" x14ac:dyDescent="0.25">
      <c r="B48" s="85" t="s">
        <v>73</v>
      </c>
      <c r="C48" s="170" t="s">
        <v>113</v>
      </c>
      <c r="D48" s="86">
        <f>VLOOKUP(J48,Basis!$B$19:$C$20,2,FALSE)</f>
        <v>100</v>
      </c>
      <c r="E48" s="87">
        <f>I50*D48</f>
        <v>200</v>
      </c>
      <c r="F48" s="179"/>
      <c r="G48" s="179"/>
      <c r="H48" s="179" t="s">
        <v>115</v>
      </c>
      <c r="I48" s="180">
        <v>30</v>
      </c>
      <c r="J48" s="88" t="str">
        <f>IF(I48&gt;29,Basis!B19,Basis!B20)</f>
        <v>Cours annuel (&gt; 30 semaines)</v>
      </c>
    </row>
    <row r="49" spans="2:10" ht="18" customHeight="1" x14ac:dyDescent="0.25">
      <c r="B49" s="89" t="s">
        <v>118</v>
      </c>
      <c r="C49" s="90" t="str">
        <f>CONCATENATE("Contrib. forfaitaire pour les compétitions (", J48,")")</f>
        <v>Contrib. forfaitaire pour les compétitions (Cours annuel (&gt; 30 semaines))</v>
      </c>
      <c r="D49" s="91"/>
      <c r="E49" s="64">
        <f>IF(J48=Basis!$B$19,VLOOKUP('Berechnung Mitgliederbeitrag'!I49,Basis!$G$22:$H$26,2),VLOOKUP('Berechnung Mitgliederbeitrag'!I49,Basis!$I$22:$J$26,2))</f>
        <v>280</v>
      </c>
      <c r="F49" s="179"/>
      <c r="G49" s="179"/>
      <c r="H49" s="179" t="s">
        <v>116</v>
      </c>
      <c r="I49" s="180">
        <v>15</v>
      </c>
      <c r="J49" s="44"/>
    </row>
    <row r="50" spans="2:10" ht="18" customHeight="1" x14ac:dyDescent="0.25">
      <c r="B50" s="92"/>
      <c r="C50" s="238" t="str">
        <f>CONCATENATE("Nombre d'activités sans compétitions (",E14," entr. x ",I48," semaines)")</f>
        <v>Nombre d'activités sans compétitions (2 entr. x 30 semaines)</v>
      </c>
      <c r="D50" s="182">
        <f>E14*I48</f>
        <v>60</v>
      </c>
      <c r="E50" s="93"/>
      <c r="F50" s="179"/>
      <c r="G50" s="179"/>
      <c r="H50" s="179" t="s">
        <v>117</v>
      </c>
      <c r="I50" s="181">
        <f>VLOOKUP(B14,Basis!$A$1:$C$6,3,FALSE)+VLOOKUP(B15,Basis!$A$1:$C$6,3,FALSE)</f>
        <v>2</v>
      </c>
      <c r="J50" s="44"/>
    </row>
    <row r="51" spans="2:10" ht="18" customHeight="1" x14ac:dyDescent="0.25">
      <c r="B51" s="85" t="s">
        <v>74</v>
      </c>
      <c r="C51" s="171" t="s">
        <v>75</v>
      </c>
      <c r="D51" s="94">
        <v>0.8</v>
      </c>
      <c r="E51" s="95"/>
      <c r="F51" s="96"/>
      <c r="G51" s="96"/>
      <c r="H51" s="96"/>
      <c r="I51" s="11"/>
      <c r="J51" s="44"/>
    </row>
    <row r="52" spans="2:10" ht="18" customHeight="1" x14ac:dyDescent="0.25">
      <c r="B52" s="183">
        <v>1.3</v>
      </c>
      <c r="C52" s="238" t="s">
        <v>114</v>
      </c>
      <c r="D52" s="182">
        <f>D51*D50*E71*IF(F14&gt;1.5,1.5,F14)</f>
        <v>1008</v>
      </c>
      <c r="E52" s="97">
        <f>B52*D52</f>
        <v>1310.4000000000001</v>
      </c>
      <c r="F52" s="80"/>
      <c r="G52" s="80"/>
      <c r="H52" s="12"/>
      <c r="I52" s="11"/>
      <c r="J52" s="44"/>
    </row>
    <row r="53" spans="2:10" ht="18" customHeight="1" thickBot="1" x14ac:dyDescent="0.3">
      <c r="B53" s="71"/>
      <c r="C53" s="11"/>
      <c r="D53" s="11"/>
      <c r="E53" s="98">
        <f>ROUNDDOWN(SUM(E48:E52),0)</f>
        <v>1790</v>
      </c>
      <c r="F53" s="42" t="s">
        <v>43</v>
      </c>
      <c r="G53" s="80"/>
      <c r="H53" s="12"/>
      <c r="I53" s="11"/>
      <c r="J53" s="44"/>
    </row>
    <row r="54" spans="2:10" ht="18" customHeight="1" thickTop="1" thickBot="1" x14ac:dyDescent="0.3">
      <c r="B54" s="92"/>
      <c r="C54" s="72"/>
      <c r="D54" s="11"/>
      <c r="E54" s="11"/>
      <c r="F54" s="80"/>
      <c r="G54" s="80"/>
      <c r="H54" s="12"/>
      <c r="I54" s="11"/>
      <c r="J54" s="44"/>
    </row>
    <row r="55" spans="2:10" ht="18" customHeight="1" thickBot="1" x14ac:dyDescent="0.3">
      <c r="B55" s="145"/>
      <c r="C55" s="146"/>
      <c r="D55" s="147"/>
      <c r="E55" s="147"/>
      <c r="F55" s="148"/>
      <c r="G55" s="148"/>
      <c r="H55" s="149"/>
      <c r="I55" s="147"/>
      <c r="J55" s="147"/>
    </row>
    <row r="56" spans="2:10" ht="26.45" customHeight="1" thickBot="1" x14ac:dyDescent="0.3">
      <c r="B56" s="216" t="s">
        <v>78</v>
      </c>
      <c r="C56" s="217"/>
      <c r="D56" s="217"/>
      <c r="E56" s="217"/>
      <c r="F56" s="217"/>
      <c r="G56" s="217"/>
      <c r="H56" s="217"/>
      <c r="I56" s="217"/>
      <c r="J56" s="218"/>
    </row>
    <row r="57" spans="2:10" ht="20.45" customHeight="1" x14ac:dyDescent="0.25">
      <c r="B57" s="205"/>
      <c r="C57" s="206"/>
      <c r="D57" s="153" t="s">
        <v>76</v>
      </c>
      <c r="E57" s="150"/>
      <c r="F57" s="151"/>
      <c r="G57" s="151"/>
      <c r="H57" s="151"/>
      <c r="I57" s="153" t="s">
        <v>77</v>
      </c>
      <c r="J57" s="152"/>
    </row>
    <row r="58" spans="2:10" ht="18" customHeight="1" x14ac:dyDescent="0.25">
      <c r="B58" s="99"/>
      <c r="C58" s="100" t="s">
        <v>30</v>
      </c>
      <c r="D58" s="101">
        <f>IF(B49="Nein",0,E53)</f>
        <v>1790</v>
      </c>
      <c r="E58" s="102"/>
      <c r="F58" s="226" t="s">
        <v>84</v>
      </c>
      <c r="G58" s="227"/>
      <c r="H58" s="228"/>
      <c r="I58" s="101">
        <f>I16</f>
        <v>9600</v>
      </c>
      <c r="J58" s="103"/>
    </row>
    <row r="59" spans="2:10" ht="18" customHeight="1" x14ac:dyDescent="0.25">
      <c r="B59" s="99"/>
      <c r="C59" s="104" t="s">
        <v>79</v>
      </c>
      <c r="D59" s="105">
        <v>3000</v>
      </c>
      <c r="E59" s="102"/>
      <c r="F59" s="210" t="s">
        <v>46</v>
      </c>
      <c r="G59" s="211"/>
      <c r="H59" s="212"/>
      <c r="I59" s="106">
        <f>I21</f>
        <v>1200</v>
      </c>
      <c r="J59" s="103"/>
    </row>
    <row r="60" spans="2:10" ht="18" customHeight="1" x14ac:dyDescent="0.25">
      <c r="B60" s="99"/>
      <c r="C60" s="104" t="s">
        <v>80</v>
      </c>
      <c r="D60" s="105">
        <v>4000</v>
      </c>
      <c r="E60" s="102"/>
      <c r="F60" s="229" t="s">
        <v>50</v>
      </c>
      <c r="G60" s="230"/>
      <c r="H60" s="231"/>
      <c r="I60" s="106">
        <f>I29</f>
        <v>1488.72</v>
      </c>
      <c r="J60" s="103"/>
    </row>
    <row r="61" spans="2:10" ht="18" customHeight="1" x14ac:dyDescent="0.25">
      <c r="B61" s="99"/>
      <c r="C61" s="104" t="s">
        <v>81</v>
      </c>
      <c r="D61" s="105">
        <v>0</v>
      </c>
      <c r="E61" s="102"/>
      <c r="F61" s="107" t="s">
        <v>85</v>
      </c>
      <c r="G61" s="108"/>
      <c r="H61" s="109"/>
      <c r="I61" s="106">
        <f>I37</f>
        <v>260</v>
      </c>
      <c r="J61" s="103"/>
    </row>
    <row r="62" spans="2:10" ht="18" customHeight="1" thickBot="1" x14ac:dyDescent="0.3">
      <c r="B62" s="99"/>
      <c r="C62" s="110" t="s">
        <v>82</v>
      </c>
      <c r="D62" s="105">
        <v>0</v>
      </c>
      <c r="E62" s="102"/>
      <c r="F62" s="107" t="s">
        <v>86</v>
      </c>
      <c r="G62" s="108"/>
      <c r="H62" s="109"/>
      <c r="I62" s="111">
        <f>I45</f>
        <v>2150</v>
      </c>
      <c r="J62" s="103"/>
    </row>
    <row r="63" spans="2:10" ht="18" customHeight="1" thickBot="1" x14ac:dyDescent="0.3">
      <c r="B63" s="99"/>
      <c r="C63" s="112" t="s">
        <v>83</v>
      </c>
      <c r="D63" s="113">
        <f>SUM(D58:D62)</f>
        <v>8790</v>
      </c>
      <c r="E63" s="102"/>
      <c r="F63" s="219" t="s">
        <v>83</v>
      </c>
      <c r="G63" s="219"/>
      <c r="H63" s="219"/>
      <c r="I63" s="113">
        <f>SUM(I58:I62)</f>
        <v>14698.72</v>
      </c>
      <c r="J63" s="103"/>
    </row>
    <row r="64" spans="2:10" ht="17.25" customHeight="1" thickTop="1" thickBot="1" x14ac:dyDescent="0.3">
      <c r="B64" s="92"/>
      <c r="C64" s="72"/>
      <c r="D64" s="11"/>
      <c r="E64" s="11"/>
      <c r="F64" s="80"/>
      <c r="G64" s="80"/>
      <c r="H64" s="12"/>
      <c r="I64" s="11"/>
      <c r="J64" s="44"/>
    </row>
    <row r="65" spans="2:10" ht="18" customHeight="1" thickBot="1" x14ac:dyDescent="0.3">
      <c r="B65" s="145"/>
      <c r="C65" s="146"/>
      <c r="D65" s="147"/>
      <c r="E65" s="147"/>
      <c r="F65" s="148"/>
      <c r="G65" s="148"/>
      <c r="H65" s="149"/>
      <c r="I65" s="147"/>
      <c r="J65" s="147"/>
    </row>
    <row r="66" spans="2:10" ht="27" thickBot="1" x14ac:dyDescent="0.3">
      <c r="B66" s="213" t="s">
        <v>92</v>
      </c>
      <c r="C66" s="214"/>
      <c r="D66" s="214"/>
      <c r="E66" s="214"/>
      <c r="F66" s="214"/>
      <c r="G66" s="214"/>
      <c r="H66" s="214"/>
      <c r="I66" s="214"/>
      <c r="J66" s="215"/>
    </row>
    <row r="67" spans="2:10" s="118" customFormat="1" ht="18" customHeight="1" x14ac:dyDescent="0.2">
      <c r="B67" s="116"/>
      <c r="D67" s="117" t="s">
        <v>76</v>
      </c>
      <c r="E67" s="141">
        <f>$D$63</f>
        <v>8790</v>
      </c>
      <c r="F67" s="114"/>
      <c r="G67" s="114"/>
      <c r="H67" s="114"/>
      <c r="I67" s="114"/>
      <c r="J67" s="115"/>
    </row>
    <row r="68" spans="2:10" s="118" customFormat="1" ht="18" customHeight="1" thickBot="1" x14ac:dyDescent="0.25">
      <c r="B68" s="116"/>
      <c r="D68" s="119" t="s">
        <v>77</v>
      </c>
      <c r="E68" s="120">
        <f>-1*I63</f>
        <v>-14698.72</v>
      </c>
      <c r="F68" s="114"/>
      <c r="G68" s="114"/>
      <c r="H68" s="114"/>
      <c r="I68" s="114"/>
      <c r="J68" s="115"/>
    </row>
    <row r="69" spans="2:10" s="118" customFormat="1" ht="18" customHeight="1" thickBot="1" x14ac:dyDescent="0.3">
      <c r="B69" s="116"/>
      <c r="D69" s="121" t="s">
        <v>87</v>
      </c>
      <c r="E69" s="122">
        <f>SUM(E67:E68)</f>
        <v>-5908.7199999999993</v>
      </c>
      <c r="F69" s="123"/>
      <c r="G69" s="114"/>
      <c r="H69" s="114"/>
      <c r="I69" s="114"/>
      <c r="J69" s="115"/>
    </row>
    <row r="70" spans="2:10" s="118" customFormat="1" ht="18" customHeight="1" thickTop="1" thickBot="1" x14ac:dyDescent="0.25">
      <c r="B70" s="116"/>
      <c r="C70" s="124"/>
      <c r="D70" s="114"/>
      <c r="E70" s="114"/>
      <c r="F70" s="114"/>
      <c r="G70" s="114"/>
      <c r="H70" s="114"/>
      <c r="I70" s="114"/>
      <c r="J70" s="115"/>
    </row>
    <row r="71" spans="2:10" s="118" customFormat="1" ht="18" customHeight="1" thickBot="1" x14ac:dyDescent="0.25">
      <c r="B71" s="116"/>
      <c r="D71" s="125" t="s">
        <v>88</v>
      </c>
      <c r="E71" s="126">
        <v>14</v>
      </c>
      <c r="F71" s="114"/>
      <c r="G71" s="114"/>
      <c r="H71" s="114"/>
      <c r="I71" s="114"/>
      <c r="J71" s="115"/>
    </row>
    <row r="72" spans="2:10" s="118" customFormat="1" ht="18" customHeight="1" thickBot="1" x14ac:dyDescent="0.25">
      <c r="B72" s="116"/>
      <c r="D72" s="124"/>
      <c r="E72" s="114"/>
      <c r="F72" s="114"/>
      <c r="G72" s="114"/>
      <c r="H72" s="114"/>
      <c r="I72" s="114"/>
      <c r="J72" s="115"/>
    </row>
    <row r="73" spans="2:10" s="118" customFormat="1" ht="18" customHeight="1" thickBot="1" x14ac:dyDescent="0.25">
      <c r="B73" s="137"/>
      <c r="D73" s="143" t="s">
        <v>89</v>
      </c>
      <c r="E73" s="127">
        <f>-E69/$E$71</f>
        <v>422.05142857142852</v>
      </c>
      <c r="G73" s="128" t="s">
        <v>20</v>
      </c>
      <c r="H73" s="114"/>
      <c r="I73" s="114"/>
      <c r="J73" s="115"/>
    </row>
    <row r="74" spans="2:10" s="118" customFormat="1" ht="18" customHeight="1" thickBot="1" x14ac:dyDescent="0.25">
      <c r="B74" s="137"/>
      <c r="C74" s="114"/>
      <c r="D74" s="172" t="s">
        <v>90</v>
      </c>
      <c r="E74" s="129">
        <f>VLOOKUP('Berechnung Mitgliederbeitrag'!G74,Basis!$B$28:$C$33,2,FALSE)</f>
        <v>110</v>
      </c>
      <c r="G74" s="130" t="s">
        <v>3</v>
      </c>
      <c r="H74" s="114"/>
      <c r="I74" s="114"/>
      <c r="J74" s="115"/>
    </row>
    <row r="75" spans="2:10" s="118" customFormat="1" ht="18" customHeight="1" thickBot="1" x14ac:dyDescent="0.3">
      <c r="B75" s="116"/>
      <c r="D75" s="142" t="s">
        <v>91</v>
      </c>
      <c r="E75" s="122">
        <f>SUM(E73:E74)</f>
        <v>532.05142857142846</v>
      </c>
      <c r="F75" s="114"/>
      <c r="G75" s="114"/>
      <c r="H75" s="114"/>
      <c r="I75" s="114"/>
      <c r="J75" s="115"/>
    </row>
    <row r="76" spans="2:10" ht="16.5" thickTop="1" thickBot="1" x14ac:dyDescent="0.3">
      <c r="B76" s="131"/>
      <c r="C76" s="132"/>
      <c r="D76" s="133"/>
      <c r="E76" s="133"/>
      <c r="F76" s="134"/>
      <c r="G76" s="134"/>
      <c r="H76" s="135"/>
      <c r="I76" s="133"/>
      <c r="J76" s="136"/>
    </row>
  </sheetData>
  <sheetProtection algorithmName="SHA-512" hashValue="NBjs5moDzsrWee62MfpuaDtRyNItUjkxQdfVib6gmHyQJ3dMyyJfMrFEm4naAsBD+1T117wktu08jwZQVC+jcw==" saltValue="imfPrluUxVMm1bGQ++/iRg==" spinCount="100000" sheet="1" selectLockedCells="1"/>
  <mergeCells count="43">
    <mergeCell ref="C15:D15"/>
    <mergeCell ref="B2:J2"/>
    <mergeCell ref="F58:H58"/>
    <mergeCell ref="F60:H60"/>
    <mergeCell ref="B3:J3"/>
    <mergeCell ref="B12:J12"/>
    <mergeCell ref="F47:H47"/>
    <mergeCell ref="B31:D31"/>
    <mergeCell ref="G37:H37"/>
    <mergeCell ref="B57:C57"/>
    <mergeCell ref="B47:C47"/>
    <mergeCell ref="C20:H20"/>
    <mergeCell ref="C19:H19"/>
    <mergeCell ref="D28:H28"/>
    <mergeCell ref="D25:H25"/>
    <mergeCell ref="D24:H24"/>
    <mergeCell ref="C36:D36"/>
    <mergeCell ref="D41:H41"/>
    <mergeCell ref="D42:H42"/>
    <mergeCell ref="D27:H27"/>
    <mergeCell ref="F59:H59"/>
    <mergeCell ref="B66:J66"/>
    <mergeCell ref="B56:J56"/>
    <mergeCell ref="F63:H63"/>
    <mergeCell ref="D26:H26"/>
    <mergeCell ref="D43:H43"/>
    <mergeCell ref="D44:H44"/>
    <mergeCell ref="B4:C4"/>
    <mergeCell ref="C35:D35"/>
    <mergeCell ref="C34:D34"/>
    <mergeCell ref="C33:D33"/>
    <mergeCell ref="C32:D32"/>
    <mergeCell ref="B18:H18"/>
    <mergeCell ref="E4:J4"/>
    <mergeCell ref="E5:F10"/>
    <mergeCell ref="G10:J10"/>
    <mergeCell ref="G9:J9"/>
    <mergeCell ref="G8:J8"/>
    <mergeCell ref="G7:J7"/>
    <mergeCell ref="G6:J6"/>
    <mergeCell ref="G5:J5"/>
    <mergeCell ref="B13:D13"/>
    <mergeCell ref="C14:D14"/>
  </mergeCells>
  <dataValidations count="6">
    <dataValidation type="list" allowBlank="1" showInputMessage="1" showErrorMessage="1" sqref="B14:B15">
      <formula1>Trainer</formula1>
    </dataValidation>
    <dataValidation type="list" allowBlank="1" showInputMessage="1" showErrorMessage="1" sqref="J14:J15 B19:B20">
      <formula1>Bezeichnung</formula1>
    </dataValidation>
    <dataValidation type="list" allowBlank="1" showInputMessage="1" showErrorMessage="1" sqref="G32:G36">
      <formula1>Jahre</formula1>
    </dataValidation>
    <dataValidation type="list" allowBlank="1" showInputMessage="1" showErrorMessage="1" sqref="B49">
      <formula1>"Oui, Non"</formula1>
    </dataValidation>
    <dataValidation type="list" allowBlank="1" showInputMessage="1" showErrorMessage="1" sqref="G74">
      <formula1>Lizenz</formula1>
    </dataValidation>
    <dataValidation type="whole" operator="greaterThan" allowBlank="1" showInputMessage="1" showErrorMessage="1" sqref="E71">
      <formula1>0</formula1>
    </dataValidation>
  </dataValidations>
  <printOptions horizontalCentered="1"/>
  <pageMargins left="0.59055118110236227" right="0.59055118110236227" top="1.3779527559055118" bottom="0.51181102362204722" header="0.39370078740157483" footer="0.19685039370078741"/>
  <pageSetup paperSize="8" scale="68" fitToHeight="0" orientation="portrait" r:id="rId1"/>
  <headerFooter scaleWithDoc="0">
    <oddHeader>&amp;R&amp;"-,Standard"&amp;11&amp;G</oddHeader>
    <oddFooter>&amp;L&amp;"-,Standard"&amp;11&amp;F&amp;R&amp;"-,Standard"&amp;11Version: Februar 2020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J33"/>
  <sheetViews>
    <sheetView workbookViewId="0">
      <selection activeCell="E32" sqref="E32"/>
    </sheetView>
  </sheetViews>
  <sheetFormatPr baseColWidth="10" defaultRowHeight="12.75" x14ac:dyDescent="0.2"/>
  <cols>
    <col min="1" max="1" width="23.7109375" bestFit="1" customWidth="1"/>
    <col min="2" max="2" width="13" bestFit="1" customWidth="1"/>
  </cols>
  <sheetData>
    <row r="1" spans="1:3" x14ac:dyDescent="0.2">
      <c r="A1" s="1" t="s">
        <v>8</v>
      </c>
      <c r="B1" s="2">
        <v>2400</v>
      </c>
      <c r="C1">
        <v>1</v>
      </c>
    </row>
    <row r="2" spans="1:3" x14ac:dyDescent="0.2">
      <c r="A2" s="1" t="s">
        <v>9</v>
      </c>
      <c r="B2" s="2">
        <v>2000</v>
      </c>
      <c r="C2">
        <v>1</v>
      </c>
    </row>
    <row r="3" spans="1:3" x14ac:dyDescent="0.2">
      <c r="A3" s="1" t="s">
        <v>10</v>
      </c>
      <c r="B3" s="2">
        <v>1500</v>
      </c>
      <c r="C3">
        <v>1</v>
      </c>
    </row>
    <row r="4" spans="1:3" x14ac:dyDescent="0.2">
      <c r="A4" s="1" t="s">
        <v>11</v>
      </c>
      <c r="B4" s="2">
        <v>1000</v>
      </c>
      <c r="C4">
        <v>1</v>
      </c>
    </row>
    <row r="5" spans="1:3" x14ac:dyDescent="0.2">
      <c r="A5" s="1" t="s">
        <v>12</v>
      </c>
      <c r="B5" s="2">
        <v>600</v>
      </c>
      <c r="C5">
        <v>0</v>
      </c>
    </row>
    <row r="6" spans="1:3" x14ac:dyDescent="0.2">
      <c r="A6" s="1" t="s">
        <v>6</v>
      </c>
      <c r="B6" s="2">
        <v>0</v>
      </c>
      <c r="C6">
        <v>0</v>
      </c>
    </row>
    <row r="8" spans="1:3" ht="15" x14ac:dyDescent="0.25">
      <c r="A8" s="3" t="s">
        <v>13</v>
      </c>
      <c r="B8" s="4">
        <v>1</v>
      </c>
    </row>
    <row r="9" spans="1:3" ht="15" x14ac:dyDescent="0.25">
      <c r="A9" s="3" t="s">
        <v>14</v>
      </c>
      <c r="B9" s="5">
        <v>0.8</v>
      </c>
    </row>
    <row r="10" spans="1:3" ht="15" x14ac:dyDescent="0.25">
      <c r="A10" s="3" t="s">
        <v>15</v>
      </c>
      <c r="B10" s="5">
        <v>0</v>
      </c>
    </row>
    <row r="13" spans="1:3" x14ac:dyDescent="0.2">
      <c r="A13" t="s">
        <v>16</v>
      </c>
      <c r="B13">
        <v>4</v>
      </c>
    </row>
    <row r="14" spans="1:3" x14ac:dyDescent="0.2">
      <c r="A14" t="s">
        <v>17</v>
      </c>
      <c r="B14">
        <v>3</v>
      </c>
    </row>
    <row r="15" spans="1:3" x14ac:dyDescent="0.2">
      <c r="A15" t="s">
        <v>18</v>
      </c>
      <c r="B15">
        <v>2</v>
      </c>
    </row>
    <row r="16" spans="1:3" x14ac:dyDescent="0.2">
      <c r="A16" t="s">
        <v>19</v>
      </c>
      <c r="B16">
        <v>1</v>
      </c>
    </row>
    <row r="17" spans="1:10" x14ac:dyDescent="0.2">
      <c r="B17">
        <v>0</v>
      </c>
    </row>
    <row r="18" spans="1:10" x14ac:dyDescent="0.2">
      <c r="B18" s="173" t="s">
        <v>99</v>
      </c>
      <c r="C18" s="174" t="s">
        <v>100</v>
      </c>
      <c r="D18" s="174" t="s">
        <v>101</v>
      </c>
      <c r="G18" s="174" t="s">
        <v>102</v>
      </c>
      <c r="H18" s="174"/>
      <c r="I18" s="174"/>
      <c r="J18" s="174"/>
    </row>
    <row r="19" spans="1:10" x14ac:dyDescent="0.2">
      <c r="A19">
        <v>1</v>
      </c>
      <c r="B19" t="s">
        <v>21</v>
      </c>
      <c r="C19" s="174">
        <v>100</v>
      </c>
      <c r="D19" s="174">
        <v>1</v>
      </c>
      <c r="E19" s="174"/>
      <c r="G19" s="174">
        <f>VLOOKUP('[1]Berechnung Mitgliederbeitrag'!$B14,[1]Basis!$A$1:$C$6,3,FALSE)</f>
        <v>1</v>
      </c>
      <c r="H19" s="174"/>
      <c r="I19" s="174"/>
      <c r="J19" s="174"/>
    </row>
    <row r="20" spans="1:10" x14ac:dyDescent="0.2">
      <c r="A20">
        <v>2</v>
      </c>
      <c r="B20" t="s">
        <v>22</v>
      </c>
      <c r="C20" s="174">
        <v>100</v>
      </c>
      <c r="D20" s="174">
        <v>2</v>
      </c>
      <c r="E20" s="174"/>
      <c r="G20" s="174">
        <f>VLOOKUP('[1]Berechnung Mitgliederbeitrag'!$B15,[1]Basis!$A$1:$C$6,3,FALSE)</f>
        <v>1</v>
      </c>
      <c r="H20" s="174"/>
      <c r="I20" s="174"/>
      <c r="J20" s="174"/>
    </row>
    <row r="21" spans="1:10" x14ac:dyDescent="0.2">
      <c r="G21" s="173" t="s">
        <v>103</v>
      </c>
      <c r="H21" s="174"/>
      <c r="I21" s="173" t="s">
        <v>104</v>
      </c>
      <c r="J21" s="174"/>
    </row>
    <row r="22" spans="1:10" x14ac:dyDescent="0.2">
      <c r="B22" s="178" t="s">
        <v>105</v>
      </c>
      <c r="C22" s="176" t="s">
        <v>106</v>
      </c>
      <c r="D22" s="176" t="s">
        <v>107</v>
      </c>
      <c r="E22" s="176" t="s">
        <v>108</v>
      </c>
      <c r="G22" s="175">
        <v>0</v>
      </c>
      <c r="H22" s="175">
        <v>0</v>
      </c>
      <c r="I22" s="175">
        <v>0</v>
      </c>
      <c r="J22" s="175">
        <v>0</v>
      </c>
    </row>
    <row r="23" spans="1:10" x14ac:dyDescent="0.2">
      <c r="B23" s="177" t="s">
        <v>21</v>
      </c>
      <c r="C23" s="175">
        <v>140</v>
      </c>
      <c r="D23" s="175">
        <v>280</v>
      </c>
      <c r="E23" s="175">
        <v>420</v>
      </c>
      <c r="G23" s="175">
        <v>4</v>
      </c>
      <c r="H23" s="175">
        <v>140</v>
      </c>
      <c r="I23" s="175">
        <v>2</v>
      </c>
      <c r="J23" s="175">
        <v>70</v>
      </c>
    </row>
    <row r="24" spans="1:10" x14ac:dyDescent="0.2">
      <c r="B24" s="174"/>
      <c r="C24" s="176" t="s">
        <v>109</v>
      </c>
      <c r="D24" s="176" t="s">
        <v>110</v>
      </c>
      <c r="E24" s="176" t="s">
        <v>111</v>
      </c>
      <c r="G24" s="175">
        <v>10</v>
      </c>
      <c r="H24" s="175">
        <v>280</v>
      </c>
      <c r="I24" s="175">
        <v>5</v>
      </c>
      <c r="J24" s="175">
        <v>140</v>
      </c>
    </row>
    <row r="25" spans="1:10" x14ac:dyDescent="0.2">
      <c r="B25" s="177" t="s">
        <v>22</v>
      </c>
      <c r="C25" s="175">
        <v>70</v>
      </c>
      <c r="D25" s="175">
        <v>140</v>
      </c>
      <c r="E25" s="175">
        <v>210</v>
      </c>
      <c r="G25" s="175">
        <v>16</v>
      </c>
      <c r="H25" s="175">
        <v>420</v>
      </c>
      <c r="I25" s="175">
        <v>8</v>
      </c>
      <c r="J25" s="175">
        <v>210</v>
      </c>
    </row>
    <row r="26" spans="1:10" x14ac:dyDescent="0.2">
      <c r="B26" s="174"/>
      <c r="C26" s="174"/>
      <c r="D26" s="174"/>
      <c r="E26" s="174"/>
      <c r="G26" s="175">
        <v>100</v>
      </c>
      <c r="H26" s="175">
        <v>420</v>
      </c>
      <c r="I26" s="175">
        <v>100</v>
      </c>
      <c r="J26" s="175">
        <v>210</v>
      </c>
    </row>
    <row r="28" spans="1:10" x14ac:dyDescent="0.2">
      <c r="A28" t="s">
        <v>20</v>
      </c>
      <c r="B28" s="1" t="s">
        <v>5</v>
      </c>
      <c r="C28">
        <v>15</v>
      </c>
    </row>
    <row r="29" spans="1:10" x14ac:dyDescent="0.2">
      <c r="B29" s="1" t="s">
        <v>7</v>
      </c>
      <c r="C29">
        <v>30</v>
      </c>
    </row>
    <row r="30" spans="1:10" x14ac:dyDescent="0.2">
      <c r="B30" s="1" t="s">
        <v>4</v>
      </c>
      <c r="C30">
        <v>60</v>
      </c>
    </row>
    <row r="31" spans="1:10" x14ac:dyDescent="0.2">
      <c r="B31" s="1" t="s">
        <v>1</v>
      </c>
      <c r="C31">
        <v>220</v>
      </c>
    </row>
    <row r="32" spans="1:10" x14ac:dyDescent="0.2">
      <c r="B32" s="1" t="s">
        <v>3</v>
      </c>
      <c r="C32">
        <v>110</v>
      </c>
    </row>
    <row r="33" spans="2:3" x14ac:dyDescent="0.2">
      <c r="B33" s="1" t="s">
        <v>2</v>
      </c>
      <c r="C33">
        <v>250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Berechnung Mitgliederbeitrag</vt:lpstr>
      <vt:lpstr>Basis</vt:lpstr>
      <vt:lpstr>Bezeichnung</vt:lpstr>
      <vt:lpstr>'Berechnung Mitgliederbeitrag'!Druckbereich</vt:lpstr>
      <vt:lpstr>Jahre</vt:lpstr>
      <vt:lpstr>Lizenz</vt:lpstr>
      <vt:lpstr>Trainer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Nowotny</dc:creator>
  <cp:lastModifiedBy>Silvan Zindel</cp:lastModifiedBy>
  <cp:lastPrinted>2020-12-17T15:16:53Z</cp:lastPrinted>
  <dcterms:created xsi:type="dcterms:W3CDTF">2014-04-06T06:30:10Z</dcterms:created>
  <dcterms:modified xsi:type="dcterms:W3CDTF">2020-12-18T13:04:38Z</dcterms:modified>
</cp:coreProperties>
</file>